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Teletrabajo\Costos de produccion\Costos contratistas_Oskar_20200422\Agricolas\Revisados_AER\"/>
    </mc:Choice>
  </mc:AlternateContent>
  <bookViews>
    <workbookView xWindow="0" yWindow="0" windowWidth="16395" windowHeight="5370" activeTab="1"/>
  </bookViews>
  <sheets>
    <sheet name="Establecimiento" sheetId="1" r:id="rId1"/>
    <sheet name="Sostenimiento" sheetId="2" r:id="rId2"/>
  </sheets>
  <definedNames>
    <definedName name="_xlnm.Print_Area" localSheetId="0">Establecimiento!$A$1:$J$163</definedName>
    <definedName name="_xlnm.Print_Area" localSheetId="1">Sostenimiento!$A$1:$J$163</definedName>
    <definedName name="_xlnm.Print_Titles" localSheetId="0">Establecimiento!$1:$13</definedName>
    <definedName name="_xlnm.Print_Titles" localSheetId="1">Sostenimiento!$1:$13</definedName>
  </definedNames>
  <calcPr calcId="162913"/>
</workbook>
</file>

<file path=xl/calcChain.xml><?xml version="1.0" encoding="utf-8"?>
<calcChain xmlns="http://schemas.openxmlformats.org/spreadsheetml/2006/main">
  <c r="M137" i="2" l="1"/>
  <c r="J102" i="2" l="1"/>
  <c r="J110" i="1" l="1"/>
  <c r="M136" i="2"/>
  <c r="M138" i="2"/>
  <c r="H135" i="2"/>
  <c r="Q137" i="2" s="1"/>
  <c r="J113" i="2"/>
  <c r="J112" i="2"/>
  <c r="J111" i="2"/>
  <c r="M20" i="2"/>
  <c r="J110" i="2"/>
  <c r="J109" i="2"/>
  <c r="M19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63" i="2"/>
  <c r="J61" i="2" s="1"/>
  <c r="J58" i="2"/>
  <c r="J57" i="2"/>
  <c r="J56" i="2"/>
  <c r="J55" i="2"/>
  <c r="J54" i="2"/>
  <c r="J53" i="2"/>
  <c r="J52" i="2"/>
  <c r="J51" i="2"/>
  <c r="J50" i="2"/>
  <c r="J49" i="2"/>
  <c r="J48" i="2"/>
  <c r="J47" i="2"/>
  <c r="M16" i="2" s="1"/>
  <c r="J46" i="2"/>
  <c r="J45" i="2"/>
  <c r="J44" i="2"/>
  <c r="J43" i="2"/>
  <c r="J42" i="2"/>
  <c r="J41" i="2"/>
  <c r="J24" i="1"/>
  <c r="J21" i="1"/>
  <c r="J28" i="1"/>
  <c r="J27" i="1" s="1"/>
  <c r="J82" i="1"/>
  <c r="J83" i="1"/>
  <c r="J84" i="1"/>
  <c r="J85" i="1"/>
  <c r="J86" i="1"/>
  <c r="J87" i="1"/>
  <c r="J88" i="1"/>
  <c r="J89" i="1"/>
  <c r="J90" i="1"/>
  <c r="J91" i="1"/>
  <c r="J93" i="1"/>
  <c r="J80" i="1"/>
  <c r="M19" i="1" s="1"/>
  <c r="H135" i="1"/>
  <c r="J111" i="1"/>
  <c r="M22" i="1"/>
  <c r="J81" i="1"/>
  <c r="J92" i="1"/>
  <c r="J94" i="1"/>
  <c r="J95" i="1"/>
  <c r="J41" i="1"/>
  <c r="J42" i="1"/>
  <c r="J40" i="1" s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39" i="1"/>
  <c r="J29" i="1"/>
  <c r="M17" i="1" s="1"/>
  <c r="J30" i="1"/>
  <c r="J31" i="1"/>
  <c r="M18" i="1" s="1"/>
  <c r="J32" i="1"/>
  <c r="J33" i="1"/>
  <c r="J34" i="1"/>
  <c r="J35" i="1"/>
  <c r="J36" i="1"/>
  <c r="J37" i="1"/>
  <c r="J38" i="1"/>
  <c r="J117" i="1"/>
  <c r="J155" i="1"/>
  <c r="O137" i="2" l="1"/>
  <c r="P137" i="2"/>
  <c r="N137" i="2"/>
  <c r="J72" i="1"/>
  <c r="J72" i="2"/>
  <c r="J117" i="2"/>
  <c r="J155" i="2" s="1"/>
  <c r="J40" i="2"/>
  <c r="M17" i="2"/>
  <c r="M18" i="2"/>
  <c r="J104" i="2"/>
  <c r="M20" i="1"/>
  <c r="M21" i="1"/>
  <c r="J104" i="1"/>
  <c r="M21" i="2" l="1"/>
  <c r="J147" i="2"/>
  <c r="J120" i="2"/>
  <c r="I147" i="2" s="1"/>
  <c r="M23" i="1"/>
  <c r="J120" i="1"/>
  <c r="I155" i="1" l="1"/>
  <c r="J147" i="1"/>
  <c r="O136" i="2"/>
  <c r="O138" i="2" s="1"/>
  <c r="H133" i="2"/>
  <c r="I155" i="2"/>
  <c r="Q136" i="2"/>
  <c r="Q138" i="2" s="1"/>
  <c r="P136" i="2"/>
  <c r="P138" i="2" s="1"/>
  <c r="N136" i="2"/>
  <c r="N138" i="2" s="1"/>
  <c r="H133" i="1"/>
  <c r="H136" i="1" s="1"/>
  <c r="I147" i="1"/>
  <c r="M139" i="2" l="1"/>
  <c r="H136" i="2" s="1"/>
</calcChain>
</file>

<file path=xl/comments1.xml><?xml version="1.0" encoding="utf-8"?>
<comments xmlns="http://schemas.openxmlformats.org/spreadsheetml/2006/main">
  <authors>
    <author>cagomez</author>
  </authors>
  <commentList>
    <comment ref="J112" authorId="0" shapeId="0">
      <text>
        <r>
          <rPr>
            <b/>
            <sz val="12"/>
            <color indexed="81"/>
            <rFont val="Arial"/>
            <family val="2"/>
          </rPr>
          <t>CONSULTAR CONDICIONES     FINANCIERAS (FINAGRO)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cagomez</author>
  </authors>
  <commentList>
    <comment ref="J112" authorId="0" shapeId="0">
      <text>
        <r>
          <rPr>
            <b/>
            <sz val="12"/>
            <color indexed="81"/>
            <rFont val="Arial"/>
            <family val="2"/>
          </rPr>
          <t>CONSULTAR CONDICIONES     FINANCIERAS (FINAGRO)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<sst xmlns="http://schemas.openxmlformats.org/spreadsheetml/2006/main" count="326" uniqueCount="168">
  <si>
    <t>ACTIVIDADES</t>
  </si>
  <si>
    <t>PRODUCTO UTILIZADO</t>
  </si>
  <si>
    <t>UNIDAD</t>
  </si>
  <si>
    <t>CANTIDAD</t>
  </si>
  <si>
    <t>P A T R O N</t>
  </si>
  <si>
    <t>REPUBLICA DE COLOMBIA</t>
  </si>
  <si>
    <t>MINISTERIO DE AGRICULTURA</t>
  </si>
  <si>
    <t>Y DESARROLLO RURAL</t>
  </si>
  <si>
    <t>Otros</t>
  </si>
  <si>
    <t>Fertilización</t>
  </si>
  <si>
    <t>Control Biológico</t>
  </si>
  <si>
    <t>Aplicación de Herbicidas</t>
  </si>
  <si>
    <t>Recolección</t>
  </si>
  <si>
    <t>Semillas</t>
  </si>
  <si>
    <t>Empaques</t>
  </si>
  <si>
    <t>Estacas</t>
  </si>
  <si>
    <t>Estacones</t>
  </si>
  <si>
    <t>Alambre</t>
  </si>
  <si>
    <t>Administración</t>
  </si>
  <si>
    <t>Asistencia Técnica</t>
  </si>
  <si>
    <t>Arrendamiento</t>
  </si>
  <si>
    <t>Intereses</t>
  </si>
  <si>
    <t>EVALUACIÓN MUNICIPAL DE COSTOS DE PRODUCCIÓN POR HECTÁREA</t>
  </si>
  <si>
    <t>Desinfección</t>
  </si>
  <si>
    <t>Control de Plagas y Enfermedades</t>
  </si>
  <si>
    <t>Preparación</t>
  </si>
  <si>
    <t>Trazada</t>
  </si>
  <si>
    <t>Hoyada</t>
  </si>
  <si>
    <t>Aplicación Correctivos</t>
  </si>
  <si>
    <t>Riego</t>
  </si>
  <si>
    <t>Construcción Drenaje</t>
  </si>
  <si>
    <t>Siembra</t>
  </si>
  <si>
    <t>Resiembra</t>
  </si>
  <si>
    <t>Manejo de Sombrío</t>
  </si>
  <si>
    <t>Sombrío Definitivo</t>
  </si>
  <si>
    <t>Sombrío Transitorio</t>
  </si>
  <si>
    <t>Apuntalada o Amarre Aéreo</t>
  </si>
  <si>
    <t>Deshije y Destronque</t>
  </si>
  <si>
    <t>Aplicación Pre - emergentes</t>
  </si>
  <si>
    <t>Aplicación Post - emergentes</t>
  </si>
  <si>
    <t>Pesada y Limpieza</t>
  </si>
  <si>
    <t>Empacada</t>
  </si>
  <si>
    <t>Clasificación</t>
  </si>
  <si>
    <t>Plántulas</t>
  </si>
  <si>
    <t>Fungicidas</t>
  </si>
  <si>
    <t>Fertilizantes Compuestos</t>
  </si>
  <si>
    <t>Fertilizantes Foliares</t>
  </si>
  <si>
    <t>Correctivos</t>
  </si>
  <si>
    <t>Abono Orgánico</t>
  </si>
  <si>
    <t>Cabuya</t>
  </si>
  <si>
    <t xml:space="preserve">Agua </t>
  </si>
  <si>
    <t xml:space="preserve"> 1. LABORES</t>
  </si>
  <si>
    <t xml:space="preserve"> 1.1 GERMINADOR</t>
  </si>
  <si>
    <t xml:space="preserve"> 1.2 VIVERO</t>
  </si>
  <si>
    <t xml:space="preserve"> 1.5 COSECHA</t>
  </si>
  <si>
    <t xml:space="preserve"> 2. INSUMOS</t>
  </si>
  <si>
    <t xml:space="preserve"> 3. OTROS COSTOS</t>
  </si>
  <si>
    <t xml:space="preserve">TECN.        </t>
  </si>
  <si>
    <t xml:space="preserve">   TRAD.                   </t>
  </si>
  <si>
    <t xml:space="preserve">OTRO    </t>
  </si>
  <si>
    <t>VALOR TOTAL</t>
  </si>
  <si>
    <r>
      <t xml:space="preserve">SUBTOTAL </t>
    </r>
    <r>
      <rPr>
        <sz val="12"/>
        <rFont val="Arial"/>
        <family val="2"/>
      </rPr>
      <t>LABORES    (Sume de 1.1 al 1.5)</t>
    </r>
  </si>
  <si>
    <r>
      <t>SUBTOTAL</t>
    </r>
    <r>
      <rPr>
        <sz val="12"/>
        <rFont val="Arial"/>
        <family val="2"/>
      </rPr>
      <t xml:space="preserve"> INSUMOS</t>
    </r>
  </si>
  <si>
    <r>
      <t>SUBTOTAL</t>
    </r>
    <r>
      <rPr>
        <sz val="12"/>
        <rFont val="Arial"/>
        <family val="2"/>
      </rPr>
      <t xml:space="preserve"> OTROS COSTOS</t>
    </r>
  </si>
  <si>
    <r>
      <t>TOTAL COSTOS POR HECTÁREA</t>
    </r>
    <r>
      <rPr>
        <sz val="12"/>
        <rFont val="Arial"/>
        <family val="2"/>
      </rPr>
      <t xml:space="preserve">  (Labores, Insumos y Otros)</t>
    </r>
  </si>
  <si>
    <t>TOTAL COSTOS DIRECTOS</t>
  </si>
  <si>
    <t>TOTAL COSTOS INDIRECTOS</t>
  </si>
  <si>
    <t xml:space="preserve">          RENDIMIENTO (Toneladas / Hectárea)</t>
  </si>
  <si>
    <t xml:space="preserve">          COSTOS DE PRODUCCIÓN ($ / Hectárea)</t>
  </si>
  <si>
    <t xml:space="preserve">          PRECIO PAGADO AL PRODUCTOR ($ / Tonelada)</t>
  </si>
  <si>
    <t>Tutorado o Emparrillado</t>
  </si>
  <si>
    <t>Plateo</t>
  </si>
  <si>
    <t>Deschuponada</t>
  </si>
  <si>
    <t>Colgada y Poda</t>
  </si>
  <si>
    <t>Control de Plagas</t>
  </si>
  <si>
    <t>Control de Enfermedades</t>
  </si>
  <si>
    <t>Control de Malezas</t>
  </si>
  <si>
    <t>Aplicación de Fertilizantes</t>
  </si>
  <si>
    <t>Herbicidas</t>
  </si>
  <si>
    <t>Fertilizantes Simples</t>
  </si>
  <si>
    <t>CULTIVOS SEMIPERMANENTES</t>
  </si>
  <si>
    <t>CULTIVO:</t>
  </si>
  <si>
    <t>DEPARTAMENTO DEL VALLE DEL CAUCA</t>
  </si>
  <si>
    <t>PRECIO UNITARIO</t>
  </si>
  <si>
    <t xml:space="preserve"> ($ / Unidad)</t>
  </si>
  <si>
    <t xml:space="preserve"> 1.4 SIEMBRA Y SOSTENIMIENTO</t>
  </si>
  <si>
    <t>Mes</t>
  </si>
  <si>
    <t xml:space="preserve">          INGRESO ($ / Hectárea)          </t>
  </si>
  <si>
    <t xml:space="preserve">          UTILIDAD PRIMER AÑO ($ / Hectárea)  </t>
  </si>
  <si>
    <t>SECRETARIA DE                 AGRICULTURA Y PESCA                 UMATA</t>
  </si>
  <si>
    <t xml:space="preserve"> 1.3 ÁREA DE CULTIVO</t>
  </si>
  <si>
    <t>Tumba - Socola</t>
  </si>
  <si>
    <t>Otras Labores de Adecuación</t>
  </si>
  <si>
    <t>Arada y Rastrillada</t>
  </si>
  <si>
    <t>Obras</t>
  </si>
  <si>
    <t>Arreglo y Desinfección de Colinos</t>
  </si>
  <si>
    <t>Incluye Control de Nemátodos y Picudos</t>
  </si>
  <si>
    <t>Jornal</t>
  </si>
  <si>
    <t xml:space="preserve">Jornal </t>
  </si>
  <si>
    <t xml:space="preserve">Picudos - Nemátodos </t>
  </si>
  <si>
    <t>Insecticida - Nematicida</t>
  </si>
  <si>
    <t>Colino</t>
  </si>
  <si>
    <t>Bulto</t>
  </si>
  <si>
    <t xml:space="preserve">Distancia de Siembra : </t>
  </si>
  <si>
    <t xml:space="preserve"> - Hileras Dobles (5 x 2 x 2 mts)  </t>
  </si>
  <si>
    <t xml:space="preserve">   Densidad: 1.420 Plantas / Ha</t>
  </si>
  <si>
    <t xml:space="preserve"> - Siembra Simétrica (3.5 x 3.5 mts) </t>
  </si>
  <si>
    <t xml:space="preserve">   Densidad: 816 Plantas / Ha</t>
  </si>
  <si>
    <t xml:space="preserve">Intercalado en café : </t>
  </si>
  <si>
    <t xml:space="preserve">  5 x 2 mts = 1.000 Plantas / Ha</t>
  </si>
  <si>
    <t xml:space="preserve">  10 x 2 mts = 500 Plantas / Ha </t>
  </si>
  <si>
    <t xml:space="preserve">  5 x 2.5 mts = 800 Plantas / Ha</t>
  </si>
  <si>
    <t>Maquinaria Contrato</t>
  </si>
  <si>
    <t xml:space="preserve">H - M </t>
  </si>
  <si>
    <t>Diuron</t>
  </si>
  <si>
    <t>Kilo</t>
  </si>
  <si>
    <t>Carbofuran</t>
  </si>
  <si>
    <t>Kilo / Litro</t>
  </si>
  <si>
    <t>Aldicarb</t>
  </si>
  <si>
    <t>Mancozeb</t>
  </si>
  <si>
    <t>Clorothalonil</t>
  </si>
  <si>
    <t>Litro</t>
  </si>
  <si>
    <t>Nitrogeno</t>
  </si>
  <si>
    <t>Potasio</t>
  </si>
  <si>
    <t>Fósforo</t>
  </si>
  <si>
    <t>Magnesio</t>
  </si>
  <si>
    <t>Nitrogeno - Fósforo - Potasio</t>
  </si>
  <si>
    <t>Carbonato</t>
  </si>
  <si>
    <t>Transporte Interno</t>
  </si>
  <si>
    <t>Transporte Externo</t>
  </si>
  <si>
    <t>GOBERNACIÓN DEL VALLE DEL CAUCA       SECRETARÍA DE AGRICULTURA Y PESCA         SEDAMA - UMATA</t>
  </si>
  <si>
    <t>ITEMS DE LA GRAFICA</t>
  </si>
  <si>
    <t>Maquinaria</t>
  </si>
  <si>
    <t>Mano de obra</t>
  </si>
  <si>
    <t>Semilla</t>
  </si>
  <si>
    <t>Fertilizantes</t>
  </si>
  <si>
    <t>Control sanitario</t>
  </si>
  <si>
    <t>Otros costos</t>
  </si>
  <si>
    <t>Otros insumos</t>
  </si>
  <si>
    <t>Arada</t>
  </si>
  <si>
    <t>Rastrillada</t>
  </si>
  <si>
    <t>Apuntalada</t>
  </si>
  <si>
    <t>Tonelada</t>
  </si>
  <si>
    <t>Puntales de 2.5 Mts</t>
  </si>
  <si>
    <t>Unidad</t>
  </si>
  <si>
    <r>
      <rPr>
        <b/>
        <sz val="11.5"/>
        <rFont val="Arial"/>
        <family val="2"/>
      </rPr>
      <t xml:space="preserve">Vida útil del cultivo: </t>
    </r>
    <r>
      <rPr>
        <sz val="11.5"/>
        <rFont val="Arial"/>
        <family val="2"/>
      </rPr>
      <t xml:space="preserve"> 5 años </t>
    </r>
  </si>
  <si>
    <t>* En Monocultivo</t>
  </si>
  <si>
    <t>Ton / Hectárea</t>
  </si>
  <si>
    <t xml:space="preserve">      RENDIMIENTO (Toneladas / Hectárea)</t>
  </si>
  <si>
    <t xml:space="preserve">      COSTOS DE PRODUCCIÓN ($ / Hectárea)</t>
  </si>
  <si>
    <r>
      <t>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AÑO</t>
    </r>
  </si>
  <si>
    <t>X AÑO</t>
  </si>
  <si>
    <t xml:space="preserve">      PRECIO PAGADO AL PRODUCTOR ($ / Tonelada)</t>
  </si>
  <si>
    <t xml:space="preserve">      INGRESO ($ / Hectárea)          </t>
  </si>
  <si>
    <t>Año</t>
  </si>
  <si>
    <t xml:space="preserve">      UTILIDAD PROMEDIO AÑO VIDA ÚTIL ($ / Hectárea)   </t>
  </si>
  <si>
    <t>Egresos</t>
  </si>
  <si>
    <t xml:space="preserve">Ingresos </t>
  </si>
  <si>
    <t>Balance</t>
  </si>
  <si>
    <t xml:space="preserve">UTILIDAD PROMEDIO AÑO VIDA ÚTIL ($ / Hectárea) </t>
  </si>
  <si>
    <t>SECRETARIA DE                 AMBIENTE, AGRICULTURA Y PESCA</t>
  </si>
  <si>
    <t>mes</t>
  </si>
  <si>
    <t>COMPORTAMIENTO GUÍA COSTOS DE PRODUCCIÓN AÑO 2020</t>
  </si>
  <si>
    <t>Año 2020</t>
  </si>
  <si>
    <t>CULTIVOS PERMANENTES</t>
  </si>
  <si>
    <t>Utilización por 3 años</t>
  </si>
  <si>
    <t>Fecha de actualizacion: 09/2020</t>
  </si>
  <si>
    <t>Analisis a precios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</si>
</sst>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#,##0.0"/>
    <numFmt numFmtId="166" formatCode="&quot;$&quot;\ #,##0;[Red]&quot;$&quot;\ #,##0"/>
    <numFmt numFmtId="167" formatCode="&quot;$&quot;\ #,##0"/>
    <numFmt numFmtId="168" formatCode="&quot;$&quot;\ #,##0.00"/>
    <numFmt numFmtId="169" formatCode="0.00_)"/>
    <numFmt numFmtId="170" formatCode="_ * #,##0_ ;_ * \-#,##0_ ;_ * &quot;-&quot;??_ ;_ @_ 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1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u/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u/>
      <sz val="11"/>
      <name val="Arial"/>
      <family val="2"/>
    </font>
    <font>
      <b/>
      <sz val="11"/>
      <color indexed="60"/>
      <name val="Arial"/>
      <family val="2"/>
    </font>
    <font>
      <sz val="12"/>
      <color indexed="10"/>
      <name val="Arial"/>
      <family val="2"/>
    </font>
    <font>
      <b/>
      <sz val="11.5"/>
      <color indexed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55"/>
      <name val="Arial"/>
      <family val="2"/>
    </font>
    <font>
      <b/>
      <sz val="16"/>
      <color indexed="55"/>
      <name val="Arial"/>
      <family val="2"/>
    </font>
    <font>
      <sz val="9"/>
      <color indexed="55"/>
      <name val="Arial"/>
      <family val="2"/>
    </font>
    <font>
      <sz val="11"/>
      <color indexed="55"/>
      <name val="Arial"/>
      <family val="2"/>
    </font>
    <font>
      <sz val="10"/>
      <color indexed="55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i/>
      <sz val="12"/>
      <color indexed="55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color indexed="10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5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5" fontId="3" fillId="0" borderId="2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0" fontId="12" fillId="2" borderId="1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165" fontId="11" fillId="0" borderId="2" xfId="0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5" fontId="8" fillId="0" borderId="8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/>
    <xf numFmtId="0" fontId="12" fillId="0" borderId="0" xfId="0" applyFont="1"/>
    <xf numFmtId="0" fontId="8" fillId="2" borderId="0" xfId="0" applyFont="1" applyFill="1"/>
    <xf numFmtId="0" fontId="8" fillId="0" borderId="0" xfId="0" applyFont="1" applyFill="1"/>
    <xf numFmtId="165" fontId="11" fillId="0" borderId="2" xfId="0" applyNumberFormat="1" applyFont="1" applyFill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7" fontId="16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2" borderId="0" xfId="0" applyFill="1" applyBorder="1"/>
    <xf numFmtId="0" fontId="0" fillId="2" borderId="2" xfId="0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5" fontId="19" fillId="0" borderId="12" xfId="0" applyNumberFormat="1" applyFont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165" fontId="19" fillId="2" borderId="12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3" borderId="5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horizontal="right"/>
    </xf>
    <xf numFmtId="10" fontId="16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165" fontId="22" fillId="2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165" fontId="22" fillId="0" borderId="12" xfId="0" applyNumberFormat="1" applyFont="1" applyFill="1" applyBorder="1" applyAlignment="1">
      <alignment vertical="center"/>
    </xf>
    <xf numFmtId="0" fontId="12" fillId="2" borderId="0" xfId="0" applyFont="1" applyFill="1"/>
    <xf numFmtId="0" fontId="13" fillId="2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65" fontId="19" fillId="2" borderId="2" xfId="0" applyNumberFormat="1" applyFont="1" applyFill="1" applyBorder="1" applyAlignment="1">
      <alignment horizontal="right" vertical="center"/>
    </xf>
    <xf numFmtId="169" fontId="20" fillId="2" borderId="0" xfId="0" applyNumberFormat="1" applyFont="1" applyFill="1" applyAlignment="1" applyProtection="1"/>
    <xf numFmtId="0" fontId="26" fillId="0" borderId="0" xfId="0" applyFont="1"/>
    <xf numFmtId="0" fontId="27" fillId="0" borderId="0" xfId="0" applyFont="1"/>
    <xf numFmtId="0" fontId="27" fillId="0" borderId="0" xfId="0" applyFont="1" applyFill="1" applyBorder="1" applyAlignment="1">
      <alignment vertical="center"/>
    </xf>
    <xf numFmtId="10" fontId="27" fillId="0" borderId="0" xfId="0" applyNumberFormat="1" applyFont="1"/>
    <xf numFmtId="0" fontId="27" fillId="0" borderId="0" xfId="0" applyFont="1" applyAlignment="1">
      <alignment vertical="center" wrapText="1"/>
    </xf>
    <xf numFmtId="10" fontId="27" fillId="0" borderId="0" xfId="0" applyNumberFormat="1" applyFont="1" applyAlignment="1">
      <alignment vertical="center"/>
    </xf>
    <xf numFmtId="0" fontId="28" fillId="0" borderId="0" xfId="0" applyFont="1"/>
    <xf numFmtId="10" fontId="24" fillId="0" borderId="0" xfId="0" applyNumberFormat="1" applyFont="1" applyAlignment="1">
      <alignment horizontal="center"/>
    </xf>
    <xf numFmtId="170" fontId="24" fillId="0" borderId="0" xfId="1" applyNumberFormat="1" applyFont="1"/>
    <xf numFmtId="0" fontId="29" fillId="0" borderId="0" xfId="0" applyFont="1"/>
    <xf numFmtId="10" fontId="30" fillId="0" borderId="0" xfId="0" applyNumberFormat="1" applyFont="1" applyAlignment="1">
      <alignment horizontal="center"/>
    </xf>
    <xf numFmtId="10" fontId="31" fillId="4" borderId="1" xfId="0" applyNumberFormat="1" applyFont="1" applyFill="1" applyBorder="1" applyAlignment="1">
      <alignment horizontal="center" vertical="center"/>
    </xf>
    <xf numFmtId="10" fontId="31" fillId="0" borderId="1" xfId="0" applyNumberFormat="1" applyFont="1" applyFill="1" applyBorder="1" applyAlignment="1">
      <alignment horizontal="center" vertical="center"/>
    </xf>
    <xf numFmtId="10" fontId="30" fillId="4" borderId="0" xfId="0" applyNumberFormat="1" applyFont="1" applyFill="1" applyAlignment="1">
      <alignment horizontal="center"/>
    </xf>
    <xf numFmtId="10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Border="1" applyAlignment="1">
      <alignment horizontal="right" vertical="center"/>
    </xf>
    <xf numFmtId="165" fontId="29" fillId="0" borderId="0" xfId="0" applyNumberFormat="1" applyFont="1"/>
    <xf numFmtId="0" fontId="30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21" fillId="0" borderId="0" xfId="0" applyFont="1"/>
    <xf numFmtId="165" fontId="21" fillId="0" borderId="0" xfId="0" applyNumberFormat="1" applyFont="1"/>
    <xf numFmtId="0" fontId="35" fillId="0" borderId="0" xfId="0" applyFont="1"/>
    <xf numFmtId="0" fontId="8" fillId="2" borderId="1" xfId="0" applyFont="1" applyFill="1" applyBorder="1"/>
    <xf numFmtId="165" fontId="35" fillId="0" borderId="0" xfId="0" applyNumberFormat="1" applyFont="1"/>
    <xf numFmtId="165" fontId="2" fillId="0" borderId="0" xfId="0" applyNumberFormat="1" applyFont="1"/>
    <xf numFmtId="0" fontId="19" fillId="0" borderId="0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vertical="center"/>
    </xf>
    <xf numFmtId="0" fontId="29" fillId="0" borderId="0" xfId="0" applyFont="1" applyFill="1"/>
    <xf numFmtId="0" fontId="8" fillId="0" borderId="0" xfId="0" applyFont="1"/>
    <xf numFmtId="165" fontId="0" fillId="0" borderId="0" xfId="0" applyNumberFormat="1"/>
    <xf numFmtId="0" fontId="36" fillId="0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4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left" vertical="center"/>
    </xf>
    <xf numFmtId="0" fontId="39" fillId="0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41" fillId="0" borderId="4" xfId="0" applyNumberFormat="1" applyFont="1" applyFill="1" applyBorder="1" applyAlignment="1">
      <alignment horizontal="center" vertical="center"/>
    </xf>
    <xf numFmtId="165" fontId="41" fillId="0" borderId="0" xfId="0" applyNumberFormat="1" applyFont="1" applyFill="1" applyBorder="1" applyAlignment="1">
      <alignment horizontal="center" vertical="center"/>
    </xf>
    <xf numFmtId="0" fontId="42" fillId="0" borderId="0" xfId="0" applyFont="1"/>
    <xf numFmtId="0" fontId="2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35" fillId="0" borderId="0" xfId="0" applyNumberFormat="1" applyFont="1"/>
    <xf numFmtId="3" fontId="2" fillId="0" borderId="0" xfId="0" applyNumberFormat="1" applyFont="1"/>
    <xf numFmtId="0" fontId="0" fillId="0" borderId="0" xfId="0" applyFill="1" applyBorder="1"/>
    <xf numFmtId="0" fontId="0" fillId="0" borderId="2" xfId="0" applyFill="1" applyBorder="1"/>
    <xf numFmtId="170" fontId="24" fillId="0" borderId="0" xfId="2" applyNumberFormat="1" applyFont="1"/>
    <xf numFmtId="0" fontId="7" fillId="0" borderId="0" xfId="0" applyFont="1"/>
    <xf numFmtId="10" fontId="7" fillId="0" borderId="0" xfId="0" applyNumberFormat="1" applyFont="1"/>
    <xf numFmtId="0" fontId="1" fillId="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9" fontId="8" fillId="0" borderId="0" xfId="0" applyNumberFormat="1" applyFont="1" applyFill="1" applyAlignment="1" applyProtection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3" fillId="2" borderId="3" xfId="0" applyFont="1" applyFill="1" applyBorder="1" applyAlignment="1">
      <alignment horizontal="center"/>
    </xf>
    <xf numFmtId="169" fontId="8" fillId="2" borderId="0" xfId="0" applyNumberFormat="1" applyFont="1" applyFill="1" applyAlignment="1" applyProtection="1">
      <alignment horizontal="center"/>
    </xf>
    <xf numFmtId="168" fontId="25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11" fillId="0" borderId="4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6" fillId="2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65" fontId="11" fillId="0" borderId="4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PARTICIPACIÓN COSTOS DIRECTOS E INDIRECTOS</a:t>
            </a:r>
          </a:p>
        </c:rich>
      </c:tx>
      <c:layout>
        <c:manualLayout>
          <c:xMode val="edge"/>
          <c:yMode val="edge"/>
          <c:x val="0.13010604832484174"/>
          <c:y val="1.8817101504696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0547292699523E-2"/>
          <c:y val="0.2455208421527954"/>
          <c:w val="0.84727473510255658"/>
          <c:h val="0.5985671549120875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73-4579-8D2C-DEA0D70ADA9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73-4579-8D2C-DEA0D70ADA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73-4579-8D2C-DEA0D70ADA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73-4579-8D2C-DEA0D70ADA9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773-4579-8D2C-DEA0D70ADA9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73-4579-8D2C-DEA0D70ADA96}"/>
              </c:ext>
            </c:extLst>
          </c:dPt>
          <c:dLbls>
            <c:dLbl>
              <c:idx val="0"/>
              <c:layout>
                <c:manualLayout>
                  <c:x val="-0.16612923035855079"/>
                  <c:y val="9.890953392652275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73-4579-8D2C-DEA0D70ADA96}"/>
                </c:ext>
              </c:extLst>
            </c:dLbl>
            <c:dLbl>
              <c:idx val="1"/>
              <c:layout>
                <c:manualLayout>
                  <c:x val="-6.8983164706568234E-2"/>
                  <c:y val="3.73176429869343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73-4579-8D2C-DEA0D70ADA96}"/>
                </c:ext>
              </c:extLst>
            </c:dLbl>
            <c:dLbl>
              <c:idx val="2"/>
              <c:layout>
                <c:manualLayout>
                  <c:x val="2.3137680132074772E-2"/>
                  <c:y val="-0.15739869054829686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Semilla
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26029117929202"/>
                      <c:h val="0.119304029304029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773-4579-8D2C-DEA0D70ADA96}"/>
                </c:ext>
              </c:extLst>
            </c:dLbl>
            <c:dLbl>
              <c:idx val="3"/>
              <c:layout>
                <c:manualLayout>
                  <c:x val="-0.11426428734212772"/>
                  <c:y val="-6.6913270456577537E-2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Fertilizantes
17%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73-4579-8D2C-DEA0D70ADA96}"/>
                </c:ext>
              </c:extLst>
            </c:dLbl>
            <c:dLbl>
              <c:idx val="4"/>
              <c:layout>
                <c:manualLayout>
                  <c:x val="-3.7861522887837146E-2"/>
                  <c:y val="-0.19229154048051686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Control sanitario
35%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73-4579-8D2C-DEA0D70ADA96}"/>
                </c:ext>
              </c:extLst>
            </c:dLbl>
            <c:dLbl>
              <c:idx val="5"/>
              <c:layout>
                <c:manualLayout>
                  <c:x val="7.150196765578222E-2"/>
                  <c:y val="5.26341902972939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73-4579-8D2C-DEA0D70ADA96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6.686483305920396E-2"/>
                  <c:y val="0.513442208087113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73-4579-8D2C-DEA0D70ADA96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9.0638995924698706E-2"/>
                  <c:y val="0.244624298093860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73-4579-8D2C-DEA0D70ADA96}"/>
                </c:ext>
              </c:extLst>
            </c:dLbl>
            <c:dLbl>
              <c:idx val="8"/>
              <c:layout>
                <c:manualLayout>
                  <c:x val="-3.674882861864489E-2"/>
                  <c:y val="-3.710044308977506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73-4579-8D2C-DEA0D70ADA96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1381873216556882"/>
                  <c:y val="5.64517610985831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73-4579-8D2C-DEA0D70ADA96}"/>
                </c:ext>
              </c:extLst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A773-4579-8D2C-DEA0D70ADA96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A773-4579-8D2C-DEA0D70ADA96}"/>
                </c:ext>
              </c:extLst>
            </c:dLbl>
            <c:dLbl>
              <c:idx val="1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A773-4579-8D2C-DEA0D70ADA9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A773-4579-8D2C-DEA0D70ADA96}"/>
                </c:ext>
              </c:extLst>
            </c:dLbl>
            <c:dLbl>
              <c:idx val="1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A773-4579-8D2C-DEA0D70ADA96}"/>
                </c:ext>
              </c:extLst>
            </c:dLbl>
            <c:dLbl>
              <c:idx val="15"/>
              <c:layout>
                <c:manualLayout>
                  <c:x val="-0.12364094488188976"/>
                  <c:y val="-0.145989896424237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73-4579-8D2C-DEA0D70ADA96}"/>
                </c:ext>
              </c:extLst>
            </c:dLbl>
            <c:dLbl>
              <c:idx val="1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A773-4579-8D2C-DEA0D70ADA9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Establecimiento!$L$17:$L$22</c:f>
              <c:strCache>
                <c:ptCount val="6"/>
                <c:pt idx="0">
                  <c:v>Maquinaria</c:v>
                </c:pt>
                <c:pt idx="1">
                  <c:v>Mano de obra</c:v>
                </c:pt>
                <c:pt idx="2">
                  <c:v>Semilla</c:v>
                </c:pt>
                <c:pt idx="3">
                  <c:v>Fertilizantes</c:v>
                </c:pt>
                <c:pt idx="4">
                  <c:v>Control sanitario</c:v>
                </c:pt>
                <c:pt idx="5">
                  <c:v>Otros costos</c:v>
                </c:pt>
              </c:strCache>
            </c:strRef>
          </c:cat>
          <c:val>
            <c:numRef>
              <c:f>Establecimiento!$M$17:$M$22</c:f>
              <c:numCache>
                <c:formatCode>#,##0.0</c:formatCode>
                <c:ptCount val="6"/>
                <c:pt idx="0">
                  <c:v>154800</c:v>
                </c:pt>
                <c:pt idx="1">
                  <c:v>2870000</c:v>
                </c:pt>
                <c:pt idx="2">
                  <c:v>2040000</c:v>
                </c:pt>
                <c:pt idx="3">
                  <c:v>2027700</c:v>
                </c:pt>
                <c:pt idx="4">
                  <c:v>3076205</c:v>
                </c:pt>
                <c:pt idx="5">
                  <c:v>960000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773-4579-8D2C-DEA0D70A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PARTICIPACIÓN COSTOS DIRECTOS E INDIRECTOS</a:t>
            </a:r>
          </a:p>
        </c:rich>
      </c:tx>
      <c:layout>
        <c:manualLayout>
          <c:xMode val="edge"/>
          <c:yMode val="edge"/>
          <c:x val="0.15558692498963944"/>
          <c:y val="3.26087718990582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66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181046676096185E-2"/>
          <c:y val="0.28804347826086957"/>
          <c:w val="0.77793493635077793"/>
          <c:h val="0.5923913043478260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B8-4602-9418-CCD1E88135F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B8-4602-9418-CCD1E88135F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B8-4602-9418-CCD1E88135F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B8-4602-9418-CCD1E88135F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2B8-4602-9418-CCD1E88135F0}"/>
              </c:ext>
            </c:extLst>
          </c:dPt>
          <c:dLbls>
            <c:dLbl>
              <c:idx val="0"/>
              <c:layout>
                <c:manualLayout>
                  <c:x val="3.1032313683631563E-2"/>
                  <c:y val="6.84836813876525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B8-4602-9418-CCD1E88135F0}"/>
                </c:ext>
              </c:extLst>
            </c:dLbl>
            <c:dLbl>
              <c:idx val="1"/>
              <c:layout>
                <c:manualLayout>
                  <c:x val="-5.0765904958297914E-2"/>
                  <c:y val="9.3572121419605137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Fertilizantes
33%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B8-4602-9418-CCD1E88135F0}"/>
                </c:ext>
              </c:extLst>
            </c:dLbl>
            <c:dLbl>
              <c:idx val="2"/>
              <c:layout>
                <c:manualLayout>
                  <c:x val="-1.9598114950158119E-2"/>
                  <c:y val="-8.349880178021224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Control sanitario
26%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B8-4602-9418-CCD1E88135F0}"/>
                </c:ext>
              </c:extLst>
            </c:dLbl>
            <c:dLbl>
              <c:idx val="3"/>
              <c:layout>
                <c:manualLayout>
                  <c:x val="7.8076914741209008E-4"/>
                  <c:y val="-0.108145897523679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B8-4602-9418-CCD1E88135F0}"/>
                </c:ext>
              </c:extLst>
            </c:dLbl>
            <c:dLbl>
              <c:idx val="4"/>
              <c:layout>
                <c:manualLayout>
                  <c:x val="3.1548290022941496E-2"/>
                  <c:y val="-0.139400034234851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B8-4602-9418-CCD1E88135F0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2B8-4602-9418-CCD1E88135F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49363507779349364"/>
                  <c:y val="5.978260869565217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B8-4602-9418-CCD1E88135F0}"/>
                </c:ext>
              </c:extLst>
            </c:dLbl>
            <c:dLbl>
              <c:idx val="7"/>
              <c:layout>
                <c:manualLayout>
                  <c:x val="5.8043457086419371E-2"/>
                  <c:y val="4.34782608695652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B8-4602-9418-CCD1E88135F0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7.0721357850070717E-3"/>
                  <c:y val="0.513586956521739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B8-4602-9418-CCD1E88135F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7.4964639321074958E-2"/>
                  <c:y val="0.255434782608695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B8-4602-9418-CCD1E88135F0}"/>
                </c:ext>
              </c:extLst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32B8-4602-9418-CCD1E88135F0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32B8-4602-9418-CCD1E88135F0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4.6676096181046678E-2"/>
                  <c:y val="9.239130434782608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B8-4602-9418-CCD1E88135F0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32B8-4602-9418-CCD1E88135F0}"/>
                </c:ext>
              </c:extLst>
            </c:dLbl>
            <c:dLbl>
              <c:idx val="1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32B8-4602-9418-CCD1E88135F0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16265912305516267"/>
                  <c:y val="7.065217391304347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B8-4602-9418-CCD1E88135F0}"/>
                </c:ext>
              </c:extLst>
            </c:dLbl>
            <c:dLbl>
              <c:idx val="1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32B8-4602-9418-CCD1E88135F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Sostenimiento!$L$16:$L$20</c:f>
              <c:strCache>
                <c:ptCount val="5"/>
                <c:pt idx="0">
                  <c:v>Mano de obra</c:v>
                </c:pt>
                <c:pt idx="1">
                  <c:v>Fertilizantes</c:v>
                </c:pt>
                <c:pt idx="2">
                  <c:v>Control sanitario</c:v>
                </c:pt>
                <c:pt idx="3">
                  <c:v>Otros insumos</c:v>
                </c:pt>
                <c:pt idx="4">
                  <c:v>Otros costos</c:v>
                </c:pt>
              </c:strCache>
            </c:strRef>
          </c:cat>
          <c:val>
            <c:numRef>
              <c:f>Sostenimiento!$M$16:$M$20</c:f>
              <c:numCache>
                <c:formatCode>#,##0.0</c:formatCode>
                <c:ptCount val="5"/>
                <c:pt idx="0">
                  <c:v>2590000</c:v>
                </c:pt>
                <c:pt idx="1">
                  <c:v>2557100</c:v>
                </c:pt>
                <c:pt idx="2">
                  <c:v>1846342.5</c:v>
                </c:pt>
                <c:pt idx="3">
                  <c:v>400000</c:v>
                </c:pt>
                <c:pt idx="4">
                  <c:v>960000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2B8-4602-9418-CCD1E8813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7</xdr:row>
      <xdr:rowOff>0</xdr:rowOff>
    </xdr:from>
    <xdr:to>
      <xdr:col>8</xdr:col>
      <xdr:colOff>857250</xdr:colOff>
      <xdr:row>7</xdr:row>
      <xdr:rowOff>152400</xdr:rowOff>
    </xdr:to>
    <xdr:sp macro="" textlink="">
      <xdr:nvSpPr>
        <xdr:cNvPr id="1771" name="Rectangle 123"/>
        <xdr:cNvSpPr>
          <a:spLocks noChangeArrowheads="1"/>
        </xdr:cNvSpPr>
      </xdr:nvSpPr>
      <xdr:spPr bwMode="auto">
        <a:xfrm>
          <a:off x="6724650" y="103822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9525</xdr:rowOff>
    </xdr:from>
    <xdr:to>
      <xdr:col>7</xdr:col>
      <xdr:colOff>723900</xdr:colOff>
      <xdr:row>8</xdr:row>
      <xdr:rowOff>0</xdr:rowOff>
    </xdr:to>
    <xdr:sp macro="" textlink="">
      <xdr:nvSpPr>
        <xdr:cNvPr id="1772" name="Rectangle 1"/>
        <xdr:cNvSpPr>
          <a:spLocks noChangeArrowheads="1"/>
        </xdr:cNvSpPr>
      </xdr:nvSpPr>
      <xdr:spPr bwMode="auto">
        <a:xfrm>
          <a:off x="5581650" y="1047750"/>
          <a:ext cx="2286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9525</xdr:rowOff>
    </xdr:from>
    <xdr:to>
      <xdr:col>7</xdr:col>
      <xdr:colOff>723900</xdr:colOff>
      <xdr:row>8</xdr:row>
      <xdr:rowOff>0</xdr:rowOff>
    </xdr:to>
    <xdr:sp macro="" textlink="">
      <xdr:nvSpPr>
        <xdr:cNvPr id="1773" name="Rectangle 122"/>
        <xdr:cNvSpPr>
          <a:spLocks noChangeArrowheads="1"/>
        </xdr:cNvSpPr>
      </xdr:nvSpPr>
      <xdr:spPr bwMode="auto">
        <a:xfrm>
          <a:off x="5581650" y="1047750"/>
          <a:ext cx="2286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451485</xdr:colOff>
      <xdr:row>129</xdr:row>
      <xdr:rowOff>38100</xdr:rowOff>
    </xdr:from>
    <xdr:to>
      <xdr:col>8</xdr:col>
      <xdr:colOff>1068704</xdr:colOff>
      <xdr:row>131</xdr:row>
      <xdr:rowOff>9525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A5B76429-0254-44FE-9A59-2BF09DDB5F9D}"/>
            </a:ext>
          </a:extLst>
        </xdr:cNvPr>
        <xdr:cNvSpPr>
          <a:spLocks noChangeArrowheads="1"/>
        </xdr:cNvSpPr>
      </xdr:nvSpPr>
      <xdr:spPr bwMode="auto">
        <a:xfrm>
          <a:off x="1428750" y="18754725"/>
          <a:ext cx="5981700" cy="276225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s-ES" sz="1600" b="1" i="0" strike="noStrike">
              <a:solidFill>
                <a:srgbClr val="000000"/>
              </a:solidFill>
              <a:latin typeface="Arial"/>
              <a:cs typeface="Arial"/>
            </a:rPr>
            <a:t>RESUMEN</a:t>
          </a:r>
        </a:p>
      </xdr:txBody>
    </xdr:sp>
    <xdr:clientData/>
  </xdr:twoCellAnchor>
  <xdr:twoCellAnchor>
    <xdr:from>
      <xdr:col>8</xdr:col>
      <xdr:colOff>1057275</xdr:colOff>
      <xdr:row>131</xdr:row>
      <xdr:rowOff>19050</xdr:rowOff>
    </xdr:from>
    <xdr:to>
      <xdr:col>8</xdr:col>
      <xdr:colOff>1057275</xdr:colOff>
      <xdr:row>135</xdr:row>
      <xdr:rowOff>238125</xdr:rowOff>
    </xdr:to>
    <xdr:sp macro="" textlink="">
      <xdr:nvSpPr>
        <xdr:cNvPr id="1775" name="Line 72"/>
        <xdr:cNvSpPr>
          <a:spLocks noChangeShapeType="1"/>
        </xdr:cNvSpPr>
      </xdr:nvSpPr>
      <xdr:spPr bwMode="auto">
        <a:xfrm>
          <a:off x="7153275" y="20231100"/>
          <a:ext cx="0" cy="1133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131</xdr:row>
      <xdr:rowOff>19050</xdr:rowOff>
    </xdr:from>
    <xdr:to>
      <xdr:col>3</xdr:col>
      <xdr:colOff>457200</xdr:colOff>
      <xdr:row>135</xdr:row>
      <xdr:rowOff>238125</xdr:rowOff>
    </xdr:to>
    <xdr:sp macro="" textlink="">
      <xdr:nvSpPr>
        <xdr:cNvPr id="1776" name="Line 73"/>
        <xdr:cNvSpPr>
          <a:spLocks noChangeShapeType="1"/>
        </xdr:cNvSpPr>
      </xdr:nvSpPr>
      <xdr:spPr bwMode="auto">
        <a:xfrm>
          <a:off x="1438275" y="20231100"/>
          <a:ext cx="0" cy="1133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136</xdr:row>
      <xdr:rowOff>0</xdr:rowOff>
    </xdr:from>
    <xdr:to>
      <xdr:col>8</xdr:col>
      <xdr:colOff>1057275</xdr:colOff>
      <xdr:row>136</xdr:row>
      <xdr:rowOff>0</xdr:rowOff>
    </xdr:to>
    <xdr:sp macro="" textlink="">
      <xdr:nvSpPr>
        <xdr:cNvPr id="1777" name="Line 74"/>
        <xdr:cNvSpPr>
          <a:spLocks noChangeShapeType="1"/>
        </xdr:cNvSpPr>
      </xdr:nvSpPr>
      <xdr:spPr bwMode="auto">
        <a:xfrm flipV="1">
          <a:off x="1438275" y="21374100"/>
          <a:ext cx="57150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120</xdr:row>
      <xdr:rowOff>76200</xdr:rowOff>
    </xdr:from>
    <xdr:to>
      <xdr:col>10</xdr:col>
      <xdr:colOff>0</xdr:colOff>
      <xdr:row>120</xdr:row>
      <xdr:rowOff>76200</xdr:rowOff>
    </xdr:to>
    <xdr:sp macro="" textlink="">
      <xdr:nvSpPr>
        <xdr:cNvPr id="1778" name="Line 76"/>
        <xdr:cNvSpPr>
          <a:spLocks noChangeShapeType="1"/>
        </xdr:cNvSpPr>
      </xdr:nvSpPr>
      <xdr:spPr bwMode="auto">
        <a:xfrm flipV="1">
          <a:off x="19050" y="18516600"/>
          <a:ext cx="86391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118</xdr:row>
      <xdr:rowOff>76200</xdr:rowOff>
    </xdr:from>
    <xdr:to>
      <xdr:col>10</xdr:col>
      <xdr:colOff>0</xdr:colOff>
      <xdr:row>118</xdr:row>
      <xdr:rowOff>76200</xdr:rowOff>
    </xdr:to>
    <xdr:sp macro="" textlink="">
      <xdr:nvSpPr>
        <xdr:cNvPr id="1779" name="Line 85"/>
        <xdr:cNvSpPr>
          <a:spLocks noChangeShapeType="1"/>
        </xdr:cNvSpPr>
      </xdr:nvSpPr>
      <xdr:spPr bwMode="auto">
        <a:xfrm flipV="1">
          <a:off x="19050" y="18164175"/>
          <a:ext cx="86391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537210</xdr:colOff>
      <xdr:row>131</xdr:row>
      <xdr:rowOff>11430</xdr:rowOff>
    </xdr:from>
    <xdr:to>
      <xdr:col>4</xdr:col>
      <xdr:colOff>191064</xdr:colOff>
      <xdr:row>132</xdr:row>
      <xdr:rowOff>212</xdr:rowOff>
    </xdr:to>
    <xdr:sp macro="" textlink="">
      <xdr:nvSpPr>
        <xdr:cNvPr id="1113" name="Oval 89">
          <a:extLst>
            <a:ext uri="{FF2B5EF4-FFF2-40B4-BE49-F238E27FC236}">
              <a16:creationId xmlns:a16="http://schemas.microsoft.com/office/drawing/2014/main" id="{542D7A4D-6F40-42A6-A29B-BB91C0D68643}"/>
            </a:ext>
          </a:extLst>
        </xdr:cNvPr>
        <xdr:cNvSpPr>
          <a:spLocks noChangeArrowheads="1"/>
        </xdr:cNvSpPr>
      </xdr:nvSpPr>
      <xdr:spPr bwMode="auto">
        <a:xfrm>
          <a:off x="1524000" y="19040475"/>
          <a:ext cx="20955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529590</xdr:colOff>
      <xdr:row>134</xdr:row>
      <xdr:rowOff>0</xdr:rowOff>
    </xdr:from>
    <xdr:to>
      <xdr:col>4</xdr:col>
      <xdr:colOff>170938</xdr:colOff>
      <xdr:row>135</xdr:row>
      <xdr:rowOff>0</xdr:rowOff>
    </xdr:to>
    <xdr:sp macro="" textlink="">
      <xdr:nvSpPr>
        <xdr:cNvPr id="1116" name="Oval 92">
          <a:extLst>
            <a:ext uri="{FF2B5EF4-FFF2-40B4-BE49-F238E27FC236}">
              <a16:creationId xmlns:a16="http://schemas.microsoft.com/office/drawing/2014/main" id="{FAB5D0A6-15B3-475C-855E-B286EF2FE999}"/>
            </a:ext>
          </a:extLst>
        </xdr:cNvPr>
        <xdr:cNvSpPr>
          <a:spLocks noChangeArrowheads="1"/>
        </xdr:cNvSpPr>
      </xdr:nvSpPr>
      <xdr:spPr bwMode="auto">
        <a:xfrm>
          <a:off x="1514475" y="19726275"/>
          <a:ext cx="200025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529590</xdr:colOff>
      <xdr:row>134</xdr:row>
      <xdr:rowOff>200025</xdr:rowOff>
    </xdr:from>
    <xdr:to>
      <xdr:col>4</xdr:col>
      <xdr:colOff>170938</xdr:colOff>
      <xdr:row>135</xdr:row>
      <xdr:rowOff>228709</xdr:rowOff>
    </xdr:to>
    <xdr:sp macro="" textlink="">
      <xdr:nvSpPr>
        <xdr:cNvPr id="1117" name="Oval 93">
          <a:extLst>
            <a:ext uri="{FF2B5EF4-FFF2-40B4-BE49-F238E27FC236}">
              <a16:creationId xmlns:a16="http://schemas.microsoft.com/office/drawing/2014/main" id="{1DF502D0-F96D-44C3-86AF-76629626D8B0}"/>
            </a:ext>
          </a:extLst>
        </xdr:cNvPr>
        <xdr:cNvSpPr>
          <a:spLocks noChangeArrowheads="1"/>
        </xdr:cNvSpPr>
      </xdr:nvSpPr>
      <xdr:spPr bwMode="auto">
        <a:xfrm>
          <a:off x="1514475" y="19935825"/>
          <a:ext cx="2000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457200</xdr:colOff>
      <xdr:row>7</xdr:row>
      <xdr:rowOff>9525</xdr:rowOff>
    </xdr:from>
    <xdr:to>
      <xdr:col>9</xdr:col>
      <xdr:colOff>685800</xdr:colOff>
      <xdr:row>8</xdr:row>
      <xdr:rowOff>0</xdr:rowOff>
    </xdr:to>
    <xdr:sp macro="" textlink="">
      <xdr:nvSpPr>
        <xdr:cNvPr id="1783" name="Rectangle 124"/>
        <xdr:cNvSpPr>
          <a:spLocks noChangeArrowheads="1"/>
        </xdr:cNvSpPr>
      </xdr:nvSpPr>
      <xdr:spPr bwMode="auto">
        <a:xfrm>
          <a:off x="7772400" y="1047750"/>
          <a:ext cx="2286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561340</xdr:colOff>
      <xdr:row>7</xdr:row>
      <xdr:rowOff>22225</xdr:rowOff>
    </xdr:from>
    <xdr:ext cx="104003" cy="185466"/>
    <xdr:sp macro="" textlink="">
      <xdr:nvSpPr>
        <xdr:cNvPr id="1149" name="Text Box 125">
          <a:extLst>
            <a:ext uri="{FF2B5EF4-FFF2-40B4-BE49-F238E27FC236}">
              <a16:creationId xmlns:a16="http://schemas.microsoft.com/office/drawing/2014/main" id="{22EC73CD-2399-4DF2-8B70-CC25EF4FB44B}"/>
            </a:ext>
          </a:extLst>
        </xdr:cNvPr>
        <xdr:cNvSpPr txBox="1">
          <a:spLocks noChangeArrowheads="1"/>
        </xdr:cNvSpPr>
      </xdr:nvSpPr>
      <xdr:spPr bwMode="auto">
        <a:xfrm>
          <a:off x="5822950" y="1047750"/>
          <a:ext cx="104003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twoCellAnchor>
    <xdr:from>
      <xdr:col>3</xdr:col>
      <xdr:colOff>537210</xdr:colOff>
      <xdr:row>131</xdr:row>
      <xdr:rowOff>238125</xdr:rowOff>
    </xdr:from>
    <xdr:to>
      <xdr:col>4</xdr:col>
      <xdr:colOff>191064</xdr:colOff>
      <xdr:row>133</xdr:row>
      <xdr:rowOff>0</xdr:rowOff>
    </xdr:to>
    <xdr:sp macro="" textlink="">
      <xdr:nvSpPr>
        <xdr:cNvPr id="1168" name="Oval 144">
          <a:extLst>
            <a:ext uri="{FF2B5EF4-FFF2-40B4-BE49-F238E27FC236}">
              <a16:creationId xmlns:a16="http://schemas.microsoft.com/office/drawing/2014/main" id="{03D876A9-5256-4AEE-8EFD-CA3E6F378C8F}"/>
            </a:ext>
          </a:extLst>
        </xdr:cNvPr>
        <xdr:cNvSpPr>
          <a:spLocks noChangeArrowheads="1"/>
        </xdr:cNvSpPr>
      </xdr:nvSpPr>
      <xdr:spPr bwMode="auto">
        <a:xfrm>
          <a:off x="1524000" y="19259550"/>
          <a:ext cx="20955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529590</xdr:colOff>
      <xdr:row>133</xdr:row>
      <xdr:rowOff>19050</xdr:rowOff>
    </xdr:from>
    <xdr:to>
      <xdr:col>4</xdr:col>
      <xdr:colOff>188514</xdr:colOff>
      <xdr:row>134</xdr:row>
      <xdr:rowOff>705</xdr:rowOff>
    </xdr:to>
    <xdr:sp macro="" textlink="">
      <xdr:nvSpPr>
        <xdr:cNvPr id="1169" name="Oval 145">
          <a:extLst>
            <a:ext uri="{FF2B5EF4-FFF2-40B4-BE49-F238E27FC236}">
              <a16:creationId xmlns:a16="http://schemas.microsoft.com/office/drawing/2014/main" id="{692BD8C9-FEF1-44C3-AF55-FEB0D7168DEC}"/>
            </a:ext>
          </a:extLst>
        </xdr:cNvPr>
        <xdr:cNvSpPr>
          <a:spLocks noChangeArrowheads="1"/>
        </xdr:cNvSpPr>
      </xdr:nvSpPr>
      <xdr:spPr bwMode="auto">
        <a:xfrm>
          <a:off x="1514475" y="19488150"/>
          <a:ext cx="20955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85725</xdr:colOff>
      <xdr:row>138</xdr:row>
      <xdr:rowOff>76200</xdr:rowOff>
    </xdr:from>
    <xdr:to>
      <xdr:col>8</xdr:col>
      <xdr:colOff>38100</xdr:colOff>
      <xdr:row>160</xdr:row>
      <xdr:rowOff>114300</xdr:rowOff>
    </xdr:to>
    <xdr:graphicFrame macro="">
      <xdr:nvGraphicFramePr>
        <xdr:cNvPr id="1795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417163</xdr:colOff>
      <xdr:row>6</xdr:row>
      <xdr:rowOff>66675</xdr:rowOff>
    </xdr:from>
    <xdr:ext cx="3929790" cy="228707"/>
    <xdr:sp macro="" textlink="">
      <xdr:nvSpPr>
        <xdr:cNvPr id="1171" name="Text Box 147">
          <a:extLst>
            <a:ext uri="{FF2B5EF4-FFF2-40B4-BE49-F238E27FC236}">
              <a16:creationId xmlns:a16="http://schemas.microsoft.com/office/drawing/2014/main" id="{EF074E03-8584-4FAA-83D9-A1CB3DCFEC9E}"/>
            </a:ext>
          </a:extLst>
        </xdr:cNvPr>
        <xdr:cNvSpPr txBox="1">
          <a:spLocks noChangeArrowheads="1"/>
        </xdr:cNvSpPr>
      </xdr:nvSpPr>
      <xdr:spPr bwMode="auto">
        <a:xfrm>
          <a:off x="793083" y="889635"/>
          <a:ext cx="3850799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PLÁTANO</a:t>
          </a: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Musa paradisiaca L. -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ESTABLECIMIENTO </a:t>
          </a:r>
        </a:p>
      </xdr:txBody>
    </xdr:sp>
    <xdr:clientData/>
  </xdr:oneCellAnchor>
  <xdr:twoCellAnchor>
    <xdr:from>
      <xdr:col>8</xdr:col>
      <xdr:colOff>275163</xdr:colOff>
      <xdr:row>144</xdr:row>
      <xdr:rowOff>63501</xdr:rowOff>
    </xdr:from>
    <xdr:to>
      <xdr:col>9</xdr:col>
      <xdr:colOff>1333497</xdr:colOff>
      <xdr:row>147</xdr:row>
      <xdr:rowOff>63501</xdr:rowOff>
    </xdr:to>
    <xdr:sp macro="" textlink="">
      <xdr:nvSpPr>
        <xdr:cNvPr id="28" name="Rectángulo 27"/>
        <xdr:cNvSpPr/>
      </xdr:nvSpPr>
      <xdr:spPr bwMode="auto">
        <a:xfrm>
          <a:off x="6360580" y="22129751"/>
          <a:ext cx="2275417" cy="444500"/>
        </a:xfrm>
        <a:prstGeom prst="rect">
          <a:avLst/>
        </a:prstGeom>
        <a:noFill/>
        <a:ln w="508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268813</xdr:colOff>
      <xdr:row>152</xdr:row>
      <xdr:rowOff>57151</xdr:rowOff>
    </xdr:from>
    <xdr:to>
      <xdr:col>9</xdr:col>
      <xdr:colOff>1327147</xdr:colOff>
      <xdr:row>155</xdr:row>
      <xdr:rowOff>57151</xdr:rowOff>
    </xdr:to>
    <xdr:sp macro="" textlink="">
      <xdr:nvSpPr>
        <xdr:cNvPr id="29" name="Rectángulo 28"/>
        <xdr:cNvSpPr/>
      </xdr:nvSpPr>
      <xdr:spPr bwMode="auto">
        <a:xfrm>
          <a:off x="6354230" y="23308734"/>
          <a:ext cx="2275417" cy="444500"/>
        </a:xfrm>
        <a:prstGeom prst="rect">
          <a:avLst/>
        </a:prstGeom>
        <a:noFill/>
        <a:ln w="508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7</xdr:row>
      <xdr:rowOff>0</xdr:rowOff>
    </xdr:from>
    <xdr:to>
      <xdr:col>8</xdr:col>
      <xdr:colOff>857250</xdr:colOff>
      <xdr:row>7</xdr:row>
      <xdr:rowOff>152400</xdr:rowOff>
    </xdr:to>
    <xdr:sp macro="" textlink="">
      <xdr:nvSpPr>
        <xdr:cNvPr id="18704" name="Rectangle 123"/>
        <xdr:cNvSpPr>
          <a:spLocks noChangeArrowheads="1"/>
        </xdr:cNvSpPr>
      </xdr:nvSpPr>
      <xdr:spPr bwMode="auto">
        <a:xfrm>
          <a:off x="7410450" y="1009650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9525</xdr:rowOff>
    </xdr:from>
    <xdr:to>
      <xdr:col>7</xdr:col>
      <xdr:colOff>723900</xdr:colOff>
      <xdr:row>8</xdr:row>
      <xdr:rowOff>0</xdr:rowOff>
    </xdr:to>
    <xdr:sp macro="" textlink="">
      <xdr:nvSpPr>
        <xdr:cNvPr id="18705" name="Rectangle 1"/>
        <xdr:cNvSpPr>
          <a:spLocks noChangeArrowheads="1"/>
        </xdr:cNvSpPr>
      </xdr:nvSpPr>
      <xdr:spPr bwMode="auto">
        <a:xfrm>
          <a:off x="6267450" y="101917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9525</xdr:rowOff>
    </xdr:from>
    <xdr:to>
      <xdr:col>7</xdr:col>
      <xdr:colOff>723900</xdr:colOff>
      <xdr:row>8</xdr:row>
      <xdr:rowOff>0</xdr:rowOff>
    </xdr:to>
    <xdr:sp macro="" textlink="">
      <xdr:nvSpPr>
        <xdr:cNvPr id="18706" name="Rectangle 122"/>
        <xdr:cNvSpPr>
          <a:spLocks noChangeArrowheads="1"/>
        </xdr:cNvSpPr>
      </xdr:nvSpPr>
      <xdr:spPr bwMode="auto">
        <a:xfrm>
          <a:off x="6267450" y="101917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451485</xdr:colOff>
      <xdr:row>127</xdr:row>
      <xdr:rowOff>38100</xdr:rowOff>
    </xdr:from>
    <xdr:to>
      <xdr:col>8</xdr:col>
      <xdr:colOff>1068691</xdr:colOff>
      <xdr:row>129</xdr:row>
      <xdr:rowOff>2059</xdr:rowOff>
    </xdr:to>
    <xdr:sp macro="" textlink="">
      <xdr:nvSpPr>
        <xdr:cNvPr id="5" name="Rectangle 16">
          <a:extLst>
            <a:ext uri="{FF2B5EF4-FFF2-40B4-BE49-F238E27FC236}">
              <a16:creationId xmlns:a16="http://schemas.microsoft.com/office/drawing/2014/main" id="{B07A8DA9-CED2-4B84-A14F-698BE6B8E906}"/>
            </a:ext>
          </a:extLst>
        </xdr:cNvPr>
        <xdr:cNvSpPr>
          <a:spLocks noChangeArrowheads="1"/>
        </xdr:cNvSpPr>
      </xdr:nvSpPr>
      <xdr:spPr bwMode="auto">
        <a:xfrm>
          <a:off x="1428750" y="19611975"/>
          <a:ext cx="6419850" cy="276225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s-ES" sz="1600" b="1" i="0" strike="noStrike">
              <a:solidFill>
                <a:srgbClr val="000000"/>
              </a:solidFill>
              <a:latin typeface="Arial"/>
              <a:cs typeface="Arial"/>
            </a:rPr>
            <a:t>RESUMEN</a:t>
          </a:r>
        </a:p>
      </xdr:txBody>
    </xdr:sp>
    <xdr:clientData/>
  </xdr:twoCellAnchor>
  <xdr:twoCellAnchor>
    <xdr:from>
      <xdr:col>8</xdr:col>
      <xdr:colOff>1057275</xdr:colOff>
      <xdr:row>129</xdr:row>
      <xdr:rowOff>19050</xdr:rowOff>
    </xdr:from>
    <xdr:to>
      <xdr:col>8</xdr:col>
      <xdr:colOff>1057275</xdr:colOff>
      <xdr:row>135</xdr:row>
      <xdr:rowOff>238125</xdr:rowOff>
    </xdr:to>
    <xdr:sp macro="" textlink="">
      <xdr:nvSpPr>
        <xdr:cNvPr id="18708" name="Line 72"/>
        <xdr:cNvSpPr>
          <a:spLocks noChangeShapeType="1"/>
        </xdr:cNvSpPr>
      </xdr:nvSpPr>
      <xdr:spPr bwMode="auto">
        <a:xfrm>
          <a:off x="7839075" y="19897725"/>
          <a:ext cx="0" cy="14001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129</xdr:row>
      <xdr:rowOff>9525</xdr:rowOff>
    </xdr:from>
    <xdr:to>
      <xdr:col>3</xdr:col>
      <xdr:colOff>457200</xdr:colOff>
      <xdr:row>135</xdr:row>
      <xdr:rowOff>228600</xdr:rowOff>
    </xdr:to>
    <xdr:sp macro="" textlink="">
      <xdr:nvSpPr>
        <xdr:cNvPr id="18709" name="Line 73"/>
        <xdr:cNvSpPr>
          <a:spLocks noChangeShapeType="1"/>
        </xdr:cNvSpPr>
      </xdr:nvSpPr>
      <xdr:spPr bwMode="auto">
        <a:xfrm>
          <a:off x="1438275" y="19888200"/>
          <a:ext cx="0" cy="14001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136</xdr:row>
      <xdr:rowOff>0</xdr:rowOff>
    </xdr:from>
    <xdr:to>
      <xdr:col>8</xdr:col>
      <xdr:colOff>1057275</xdr:colOff>
      <xdr:row>136</xdr:row>
      <xdr:rowOff>0</xdr:rowOff>
    </xdr:to>
    <xdr:sp macro="" textlink="">
      <xdr:nvSpPr>
        <xdr:cNvPr id="18710" name="Line 74"/>
        <xdr:cNvSpPr>
          <a:spLocks noChangeShapeType="1"/>
        </xdr:cNvSpPr>
      </xdr:nvSpPr>
      <xdr:spPr bwMode="auto">
        <a:xfrm flipV="1">
          <a:off x="1438275" y="21307425"/>
          <a:ext cx="64008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120</xdr:row>
      <xdr:rowOff>76200</xdr:rowOff>
    </xdr:from>
    <xdr:to>
      <xdr:col>10</xdr:col>
      <xdr:colOff>0</xdr:colOff>
      <xdr:row>120</xdr:row>
      <xdr:rowOff>76200</xdr:rowOff>
    </xdr:to>
    <xdr:sp macro="" textlink="">
      <xdr:nvSpPr>
        <xdr:cNvPr id="18711" name="Line 76"/>
        <xdr:cNvSpPr>
          <a:spLocks noChangeShapeType="1"/>
        </xdr:cNvSpPr>
      </xdr:nvSpPr>
      <xdr:spPr bwMode="auto">
        <a:xfrm flipV="1">
          <a:off x="19050" y="18468975"/>
          <a:ext cx="93630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118</xdr:row>
      <xdr:rowOff>76200</xdr:rowOff>
    </xdr:from>
    <xdr:to>
      <xdr:col>10</xdr:col>
      <xdr:colOff>0</xdr:colOff>
      <xdr:row>118</xdr:row>
      <xdr:rowOff>76200</xdr:rowOff>
    </xdr:to>
    <xdr:sp macro="" textlink="">
      <xdr:nvSpPr>
        <xdr:cNvPr id="18712" name="Line 85"/>
        <xdr:cNvSpPr>
          <a:spLocks noChangeShapeType="1"/>
        </xdr:cNvSpPr>
      </xdr:nvSpPr>
      <xdr:spPr bwMode="auto">
        <a:xfrm flipV="1">
          <a:off x="19050" y="18116550"/>
          <a:ext cx="93630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508635</xdr:colOff>
      <xdr:row>129</xdr:row>
      <xdr:rowOff>11430</xdr:rowOff>
    </xdr:from>
    <xdr:to>
      <xdr:col>4</xdr:col>
      <xdr:colOff>162458</xdr:colOff>
      <xdr:row>129</xdr:row>
      <xdr:rowOff>230505</xdr:rowOff>
    </xdr:to>
    <xdr:sp macro="" textlink="">
      <xdr:nvSpPr>
        <xdr:cNvPr id="11" name="Oval 89">
          <a:extLst>
            <a:ext uri="{FF2B5EF4-FFF2-40B4-BE49-F238E27FC236}">
              <a16:creationId xmlns:a16="http://schemas.microsoft.com/office/drawing/2014/main" id="{BA4F01A5-3F1B-483A-AFF7-F1CACF323106}"/>
            </a:ext>
          </a:extLst>
        </xdr:cNvPr>
        <xdr:cNvSpPr>
          <a:spLocks noChangeArrowheads="1"/>
        </xdr:cNvSpPr>
      </xdr:nvSpPr>
      <xdr:spPr bwMode="auto">
        <a:xfrm>
          <a:off x="1485900" y="19897725"/>
          <a:ext cx="20955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508635</xdr:colOff>
      <xdr:row>130</xdr:row>
      <xdr:rowOff>140970</xdr:rowOff>
    </xdr:from>
    <xdr:to>
      <xdr:col>4</xdr:col>
      <xdr:colOff>162458</xdr:colOff>
      <xdr:row>132</xdr:row>
      <xdr:rowOff>66802</xdr:rowOff>
    </xdr:to>
    <xdr:sp macro="" textlink="">
      <xdr:nvSpPr>
        <xdr:cNvPr id="12" name="Oval 90">
          <a:extLst>
            <a:ext uri="{FF2B5EF4-FFF2-40B4-BE49-F238E27FC236}">
              <a16:creationId xmlns:a16="http://schemas.microsoft.com/office/drawing/2014/main" id="{FFC83748-7876-406F-92AA-257C6AF066AE}"/>
            </a:ext>
          </a:extLst>
        </xdr:cNvPr>
        <xdr:cNvSpPr>
          <a:spLocks noChangeArrowheads="1"/>
        </xdr:cNvSpPr>
      </xdr:nvSpPr>
      <xdr:spPr bwMode="auto">
        <a:xfrm>
          <a:off x="1485900" y="20259675"/>
          <a:ext cx="20955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491490</xdr:colOff>
      <xdr:row>133</xdr:row>
      <xdr:rowOff>19050</xdr:rowOff>
    </xdr:from>
    <xdr:to>
      <xdr:col>4</xdr:col>
      <xdr:colOff>162938</xdr:colOff>
      <xdr:row>133</xdr:row>
      <xdr:rowOff>227306</xdr:rowOff>
    </xdr:to>
    <xdr:sp macro="" textlink="">
      <xdr:nvSpPr>
        <xdr:cNvPr id="13" name="Oval 91">
          <a:extLst>
            <a:ext uri="{FF2B5EF4-FFF2-40B4-BE49-F238E27FC236}">
              <a16:creationId xmlns:a16="http://schemas.microsoft.com/office/drawing/2014/main" id="{8395B99D-0251-4633-BF55-9106FCA3789A}"/>
            </a:ext>
          </a:extLst>
        </xdr:cNvPr>
        <xdr:cNvSpPr>
          <a:spLocks noChangeArrowheads="1"/>
        </xdr:cNvSpPr>
      </xdr:nvSpPr>
      <xdr:spPr bwMode="auto">
        <a:xfrm>
          <a:off x="1476375" y="20612100"/>
          <a:ext cx="219075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491490</xdr:colOff>
      <xdr:row>134</xdr:row>
      <xdr:rowOff>0</xdr:rowOff>
    </xdr:from>
    <xdr:to>
      <xdr:col>4</xdr:col>
      <xdr:colOff>180820</xdr:colOff>
      <xdr:row>134</xdr:row>
      <xdr:rowOff>201930</xdr:rowOff>
    </xdr:to>
    <xdr:sp macro="" textlink="">
      <xdr:nvSpPr>
        <xdr:cNvPr id="14" name="Oval 92">
          <a:extLst>
            <a:ext uri="{FF2B5EF4-FFF2-40B4-BE49-F238E27FC236}">
              <a16:creationId xmlns:a16="http://schemas.microsoft.com/office/drawing/2014/main" id="{DDC3F489-AA98-425A-843C-BD6C5860A728}"/>
            </a:ext>
          </a:extLst>
        </xdr:cNvPr>
        <xdr:cNvSpPr>
          <a:spLocks noChangeArrowheads="1"/>
        </xdr:cNvSpPr>
      </xdr:nvSpPr>
      <xdr:spPr bwMode="auto">
        <a:xfrm>
          <a:off x="1476375" y="20850225"/>
          <a:ext cx="238125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508635</xdr:colOff>
      <xdr:row>135</xdr:row>
      <xdr:rowOff>4445</xdr:rowOff>
    </xdr:from>
    <xdr:to>
      <xdr:col>4</xdr:col>
      <xdr:colOff>162458</xdr:colOff>
      <xdr:row>135</xdr:row>
      <xdr:rowOff>226740</xdr:rowOff>
    </xdr:to>
    <xdr:sp macro="" textlink="">
      <xdr:nvSpPr>
        <xdr:cNvPr id="15" name="Oval 93">
          <a:extLst>
            <a:ext uri="{FF2B5EF4-FFF2-40B4-BE49-F238E27FC236}">
              <a16:creationId xmlns:a16="http://schemas.microsoft.com/office/drawing/2014/main" id="{41F32B88-BFBF-4D9C-8C4C-49D4A0FF10F0}"/>
            </a:ext>
          </a:extLst>
        </xdr:cNvPr>
        <xdr:cNvSpPr>
          <a:spLocks noChangeArrowheads="1"/>
        </xdr:cNvSpPr>
      </xdr:nvSpPr>
      <xdr:spPr bwMode="auto">
        <a:xfrm>
          <a:off x="1485900" y="21059775"/>
          <a:ext cx="20955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457200</xdr:colOff>
      <xdr:row>7</xdr:row>
      <xdr:rowOff>9525</xdr:rowOff>
    </xdr:from>
    <xdr:to>
      <xdr:col>9</xdr:col>
      <xdr:colOff>685800</xdr:colOff>
      <xdr:row>8</xdr:row>
      <xdr:rowOff>0</xdr:rowOff>
    </xdr:to>
    <xdr:sp macro="" textlink="">
      <xdr:nvSpPr>
        <xdr:cNvPr id="18718" name="Rectangle 124"/>
        <xdr:cNvSpPr>
          <a:spLocks noChangeArrowheads="1"/>
        </xdr:cNvSpPr>
      </xdr:nvSpPr>
      <xdr:spPr bwMode="auto">
        <a:xfrm>
          <a:off x="8496300" y="101917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562610</xdr:colOff>
      <xdr:row>7</xdr:row>
      <xdr:rowOff>39370</xdr:rowOff>
    </xdr:from>
    <xdr:ext cx="104003" cy="165943"/>
    <xdr:sp macro="" textlink="">
      <xdr:nvSpPr>
        <xdr:cNvPr id="17" name="Text Box 125">
          <a:extLst>
            <a:ext uri="{FF2B5EF4-FFF2-40B4-BE49-F238E27FC236}">
              <a16:creationId xmlns:a16="http://schemas.microsoft.com/office/drawing/2014/main" id="{11265ECA-99C4-4953-B0ED-177299711FEB}"/>
            </a:ext>
          </a:extLst>
        </xdr:cNvPr>
        <xdr:cNvSpPr txBox="1">
          <a:spLocks noChangeArrowheads="1"/>
        </xdr:cNvSpPr>
      </xdr:nvSpPr>
      <xdr:spPr bwMode="auto">
        <a:xfrm>
          <a:off x="6353810" y="1055370"/>
          <a:ext cx="104003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X</a:t>
          </a:r>
        </a:p>
      </xdr:txBody>
    </xdr:sp>
    <xdr:clientData/>
  </xdr:oneCellAnchor>
  <xdr:twoCellAnchor>
    <xdr:from>
      <xdr:col>6</xdr:col>
      <xdr:colOff>0</xdr:colOff>
      <xdr:row>131</xdr:row>
      <xdr:rowOff>38100</xdr:rowOff>
    </xdr:from>
    <xdr:to>
      <xdr:col>7</xdr:col>
      <xdr:colOff>0</xdr:colOff>
      <xdr:row>131</xdr:row>
      <xdr:rowOff>38100</xdr:rowOff>
    </xdr:to>
    <xdr:sp macro="" textlink="">
      <xdr:nvSpPr>
        <xdr:cNvPr id="18728" name="Line 143"/>
        <xdr:cNvSpPr>
          <a:spLocks noChangeShapeType="1"/>
        </xdr:cNvSpPr>
      </xdr:nvSpPr>
      <xdr:spPr bwMode="auto">
        <a:xfrm flipV="1">
          <a:off x="5010150" y="203739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138</xdr:row>
      <xdr:rowOff>85725</xdr:rowOff>
    </xdr:from>
    <xdr:to>
      <xdr:col>8</xdr:col>
      <xdr:colOff>28575</xdr:colOff>
      <xdr:row>160</xdr:row>
      <xdr:rowOff>85725</xdr:rowOff>
    </xdr:to>
    <xdr:graphicFrame macro="">
      <xdr:nvGraphicFramePr>
        <xdr:cNvPr id="18729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132</xdr:row>
      <xdr:rowOff>28575</xdr:rowOff>
    </xdr:from>
    <xdr:to>
      <xdr:col>6</xdr:col>
      <xdr:colOff>266700</xdr:colOff>
      <xdr:row>132</xdr:row>
      <xdr:rowOff>28575</xdr:rowOff>
    </xdr:to>
    <xdr:sp macro="" textlink="">
      <xdr:nvSpPr>
        <xdr:cNvPr id="18730" name="Line 150"/>
        <xdr:cNvSpPr>
          <a:spLocks noChangeShapeType="1"/>
        </xdr:cNvSpPr>
      </xdr:nvSpPr>
      <xdr:spPr bwMode="auto">
        <a:xfrm>
          <a:off x="5181600" y="20421600"/>
          <a:ext cx="95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571026</xdr:colOff>
      <xdr:row>6</xdr:row>
      <xdr:rowOff>45720</xdr:rowOff>
    </xdr:from>
    <xdr:ext cx="3602909" cy="200119"/>
    <xdr:sp macro="" textlink="">
      <xdr:nvSpPr>
        <xdr:cNvPr id="29" name="Text Box 151">
          <a:extLst>
            <a:ext uri="{FF2B5EF4-FFF2-40B4-BE49-F238E27FC236}">
              <a16:creationId xmlns:a16="http://schemas.microsoft.com/office/drawing/2014/main" id="{5C223A74-AC4F-4A8E-806B-AE9D55845128}"/>
            </a:ext>
          </a:extLst>
        </xdr:cNvPr>
        <xdr:cNvSpPr txBox="1">
          <a:spLocks noChangeArrowheads="1"/>
        </xdr:cNvSpPr>
      </xdr:nvSpPr>
      <xdr:spPr bwMode="auto">
        <a:xfrm>
          <a:off x="926626" y="896620"/>
          <a:ext cx="3602909" cy="20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s-ES" sz="1200" b="1" i="0" strike="noStrike">
              <a:solidFill>
                <a:sysClr val="windowText" lastClr="000000"/>
              </a:solidFill>
              <a:latin typeface="Arial"/>
              <a:cs typeface="Arial"/>
            </a:rPr>
            <a:t>PLÁTANO</a:t>
          </a:r>
          <a:r>
            <a:rPr lang="es-ES" sz="1200" b="0" i="0" strike="noStrike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s-ES" sz="1200" b="0" i="1">
              <a:latin typeface="Arial" pitchFamily="34" charset="0"/>
              <a:ea typeface="+mn-ea"/>
              <a:cs typeface="Arial" pitchFamily="34" charset="0"/>
            </a:rPr>
            <a:t>Musa paradisiaca L</a:t>
          </a:r>
          <a:r>
            <a:rPr lang="es-ES" sz="1200" b="0" i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ES" sz="1200" b="0" i="1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ES" sz="1200" b="0" i="1" strike="noStrike">
              <a:solidFill>
                <a:sysClr val="windowText" lastClr="000000"/>
              </a:solidFill>
              <a:latin typeface="Arial"/>
              <a:cs typeface="Arial"/>
            </a:rPr>
            <a:t>- </a:t>
          </a:r>
          <a:r>
            <a:rPr lang="es-ES" sz="1200" b="1" i="0" strike="noStrike">
              <a:solidFill>
                <a:sysClr val="windowText" lastClr="000000"/>
              </a:solidFill>
              <a:latin typeface="Arial"/>
              <a:cs typeface="Arial"/>
            </a:rPr>
            <a:t>PROMEDIO</a:t>
          </a:r>
          <a:r>
            <a:rPr lang="es-ES" sz="1200" b="1" i="0" strike="noStrike" baseline="0">
              <a:solidFill>
                <a:sysClr val="windowText" lastClr="000000"/>
              </a:solidFill>
              <a:latin typeface="Arial"/>
              <a:cs typeface="Arial"/>
            </a:rPr>
            <a:t> AÑO</a:t>
          </a:r>
          <a:r>
            <a:rPr lang="es-ES" sz="12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1033780</xdr:colOff>
      <xdr:row>129</xdr:row>
      <xdr:rowOff>0</xdr:rowOff>
    </xdr:from>
    <xdr:ext cx="1595950" cy="269369"/>
    <xdr:sp macro="" textlink="">
      <xdr:nvSpPr>
        <xdr:cNvPr id="30" name="31 CuadroTexto">
          <a:extLst>
            <a:ext uri="{FF2B5EF4-FFF2-40B4-BE49-F238E27FC236}">
              <a16:creationId xmlns:a16="http://schemas.microsoft.com/office/drawing/2014/main" id="{72AC525D-8A51-4585-98B7-B16EEF0E886C}"/>
            </a:ext>
          </a:extLst>
        </xdr:cNvPr>
        <xdr:cNvSpPr txBox="1"/>
      </xdr:nvSpPr>
      <xdr:spPr>
        <a:xfrm>
          <a:off x="7840980" y="19926300"/>
          <a:ext cx="15959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200" b="1">
              <a:latin typeface="Arial" pitchFamily="34" charset="0"/>
              <a:cs typeface="Arial" pitchFamily="34" charset="0"/>
            </a:rPr>
            <a:t>Racimo de 12 Kilos</a:t>
          </a:r>
        </a:p>
      </xdr:txBody>
    </xdr:sp>
    <xdr:clientData/>
  </xdr:oneCellAnchor>
  <xdr:oneCellAnchor>
    <xdr:from>
      <xdr:col>4</xdr:col>
      <xdr:colOff>467995</xdr:colOff>
      <xdr:row>124</xdr:row>
      <xdr:rowOff>130176</xdr:rowOff>
    </xdr:from>
    <xdr:ext cx="4209838" cy="269369"/>
    <xdr:sp macro="" textlink="">
      <xdr:nvSpPr>
        <xdr:cNvPr id="31" name="32 CuadroTexto">
          <a:extLst>
            <a:ext uri="{FF2B5EF4-FFF2-40B4-BE49-F238E27FC236}">
              <a16:creationId xmlns:a16="http://schemas.microsoft.com/office/drawing/2014/main" id="{F2D0A4C6-A553-4EAF-96B1-0314B92ADA6B}"/>
            </a:ext>
          </a:extLst>
        </xdr:cNvPr>
        <xdr:cNvSpPr txBox="1"/>
      </xdr:nvSpPr>
      <xdr:spPr>
        <a:xfrm>
          <a:off x="1991995" y="18725093"/>
          <a:ext cx="420983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>
              <a:latin typeface="Arial" pitchFamily="34" charset="0"/>
              <a:cs typeface="Arial" pitchFamily="34" charset="0"/>
            </a:rPr>
            <a:t>Rendimiento Promedio Intercalado en el Cultivo de Café: </a:t>
          </a:r>
        </a:p>
      </xdr:txBody>
    </xdr:sp>
    <xdr:clientData/>
  </xdr:oneCellAnchor>
  <xdr:twoCellAnchor>
    <xdr:from>
      <xdr:col>8</xdr:col>
      <xdr:colOff>158750</xdr:colOff>
      <xdr:row>144</xdr:row>
      <xdr:rowOff>105833</xdr:rowOff>
    </xdr:from>
    <xdr:to>
      <xdr:col>9</xdr:col>
      <xdr:colOff>1174750</xdr:colOff>
      <xdr:row>147</xdr:row>
      <xdr:rowOff>105833</xdr:rowOff>
    </xdr:to>
    <xdr:sp macro="" textlink="">
      <xdr:nvSpPr>
        <xdr:cNvPr id="2" name="Rectángulo 1"/>
        <xdr:cNvSpPr/>
      </xdr:nvSpPr>
      <xdr:spPr bwMode="auto">
        <a:xfrm>
          <a:off x="6932083" y="22108583"/>
          <a:ext cx="2275417" cy="444500"/>
        </a:xfrm>
        <a:prstGeom prst="rect">
          <a:avLst/>
        </a:prstGeom>
        <a:noFill/>
        <a:ln w="508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173567</xdr:colOff>
      <xdr:row>152</xdr:row>
      <xdr:rowOff>57150</xdr:rowOff>
    </xdr:from>
    <xdr:to>
      <xdr:col>9</xdr:col>
      <xdr:colOff>1189567</xdr:colOff>
      <xdr:row>155</xdr:row>
      <xdr:rowOff>57150</xdr:rowOff>
    </xdr:to>
    <xdr:sp macro="" textlink="">
      <xdr:nvSpPr>
        <xdr:cNvPr id="33" name="Rectángulo 32"/>
        <xdr:cNvSpPr/>
      </xdr:nvSpPr>
      <xdr:spPr bwMode="auto">
        <a:xfrm>
          <a:off x="6946900" y="23245233"/>
          <a:ext cx="2275417" cy="444500"/>
        </a:xfrm>
        <a:prstGeom prst="rect">
          <a:avLst/>
        </a:prstGeom>
        <a:noFill/>
        <a:ln w="508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6"/>
  <sheetViews>
    <sheetView showGridLines="0" showZeros="0" view="pageBreakPreview" zoomScale="90" zoomScaleNormal="81" zoomScaleSheetLayoutView="90" workbookViewId="0">
      <selection activeCell="I158" sqref="I158:J158"/>
    </sheetView>
  </sheetViews>
  <sheetFormatPr baseColWidth="10" defaultRowHeight="12.75" x14ac:dyDescent="0.2"/>
  <cols>
    <col min="1" max="1" width="2.85546875" customWidth="1"/>
    <col min="2" max="2" width="2.42578125" customWidth="1"/>
    <col min="3" max="3" width="9.42578125" customWidth="1"/>
    <col min="4" max="4" width="8.28515625" customWidth="1"/>
    <col min="5" max="5" width="16.42578125" customWidth="1"/>
    <col min="6" max="6" width="26.7109375" customWidth="1"/>
    <col min="7" max="7" width="10.140625" customWidth="1"/>
    <col min="8" max="8" width="15.140625" customWidth="1"/>
    <col min="9" max="9" width="18.28515625" customWidth="1"/>
    <col min="10" max="10" width="23.140625" customWidth="1"/>
    <col min="11" max="11" width="10.5703125" customWidth="1"/>
    <col min="12" max="12" width="27.28515625" bestFit="1" customWidth="1"/>
    <col min="13" max="13" width="13.7109375" bestFit="1" customWidth="1"/>
  </cols>
  <sheetData>
    <row r="1" spans="1:14" ht="9.9499999999999993" customHeight="1" x14ac:dyDescent="0.2">
      <c r="A1" s="188" t="s">
        <v>5</v>
      </c>
      <c r="B1" s="188"/>
      <c r="C1" s="188"/>
      <c r="D1" s="188"/>
      <c r="E1" s="2"/>
      <c r="J1" s="217" t="s">
        <v>160</v>
      </c>
      <c r="K1" s="128"/>
      <c r="L1" s="128"/>
      <c r="M1" s="128"/>
    </row>
    <row r="2" spans="1:14" ht="11.25" customHeight="1" x14ac:dyDescent="0.2">
      <c r="A2" s="188" t="s">
        <v>6</v>
      </c>
      <c r="B2" s="188"/>
      <c r="C2" s="188"/>
      <c r="D2" s="188"/>
      <c r="E2" s="218" t="s">
        <v>22</v>
      </c>
      <c r="F2" s="218"/>
      <c r="G2" s="218"/>
      <c r="H2" s="218"/>
      <c r="I2" s="218"/>
      <c r="J2" s="217"/>
      <c r="K2" s="128"/>
      <c r="L2" s="128"/>
      <c r="M2" s="128"/>
    </row>
    <row r="3" spans="1:14" ht="12" customHeight="1" x14ac:dyDescent="0.2">
      <c r="A3" s="188" t="s">
        <v>7</v>
      </c>
      <c r="B3" s="188"/>
      <c r="C3" s="188"/>
      <c r="D3" s="188"/>
      <c r="E3" s="219" t="s">
        <v>164</v>
      </c>
      <c r="F3" s="219"/>
      <c r="G3" s="219"/>
      <c r="H3" s="219"/>
      <c r="I3" s="219"/>
      <c r="J3" s="217"/>
      <c r="K3" s="128"/>
      <c r="L3" s="128"/>
      <c r="M3" s="128"/>
    </row>
    <row r="4" spans="1:14" ht="12" customHeight="1" x14ac:dyDescent="0.2">
      <c r="A4" s="2"/>
      <c r="B4" s="2"/>
      <c r="C4" s="2"/>
      <c r="D4" s="2"/>
      <c r="E4" s="90"/>
      <c r="F4" s="90"/>
      <c r="G4" s="90"/>
      <c r="H4" s="90"/>
      <c r="I4" s="90"/>
      <c r="J4" s="89"/>
      <c r="K4" s="128"/>
      <c r="L4" s="128"/>
      <c r="M4" s="128"/>
    </row>
    <row r="5" spans="1:14" ht="15" x14ac:dyDescent="0.25">
      <c r="F5" s="193" t="s">
        <v>82</v>
      </c>
      <c r="G5" s="193"/>
      <c r="H5" s="193"/>
      <c r="K5" s="128"/>
    </row>
    <row r="6" spans="1:14" ht="6.75" customHeight="1" x14ac:dyDescent="0.2">
      <c r="B6" s="3"/>
      <c r="C6" s="3"/>
      <c r="D6" s="3"/>
      <c r="E6" s="3"/>
      <c r="J6" s="1"/>
      <c r="K6" s="128"/>
    </row>
    <row r="7" spans="1:14" ht="15" x14ac:dyDescent="0.2">
      <c r="A7" s="1"/>
      <c r="B7" s="1"/>
      <c r="C7" s="192" t="s">
        <v>81</v>
      </c>
      <c r="D7" s="1"/>
      <c r="E7" s="1"/>
      <c r="F7" s="1"/>
      <c r="G7" s="1"/>
      <c r="H7" s="1"/>
      <c r="I7" s="1"/>
      <c r="J7" s="1"/>
      <c r="K7" s="128"/>
      <c r="N7" s="137"/>
    </row>
    <row r="8" spans="1:14" ht="15" x14ac:dyDescent="0.2">
      <c r="B8" s="3"/>
      <c r="C8" s="192"/>
      <c r="D8" s="3"/>
      <c r="E8" s="3"/>
      <c r="F8" s="1"/>
      <c r="G8" s="1"/>
      <c r="H8" s="3" t="s">
        <v>57</v>
      </c>
      <c r="I8" s="17" t="s">
        <v>58</v>
      </c>
      <c r="J8" s="17" t="s">
        <v>59</v>
      </c>
      <c r="K8" s="128"/>
      <c r="N8" s="137"/>
    </row>
    <row r="9" spans="1:14" ht="15" x14ac:dyDescent="0.2">
      <c r="K9" s="128"/>
      <c r="N9" s="137"/>
    </row>
    <row r="10" spans="1:14" ht="15.75" x14ac:dyDescent="0.25">
      <c r="A10" s="191" t="s">
        <v>162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28"/>
      <c r="N10" s="137"/>
    </row>
    <row r="11" spans="1:14" ht="5.25" customHeight="1" thickBo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28"/>
      <c r="L11" s="136"/>
      <c r="M11" s="136"/>
      <c r="N11" s="137"/>
    </row>
    <row r="12" spans="1:14" ht="12" customHeight="1" thickTop="1" x14ac:dyDescent="0.2">
      <c r="A12" s="178" t="s">
        <v>0</v>
      </c>
      <c r="B12" s="179"/>
      <c r="C12" s="179"/>
      <c r="D12" s="179"/>
      <c r="E12" s="180"/>
      <c r="F12" s="184" t="s">
        <v>4</v>
      </c>
      <c r="G12" s="185"/>
      <c r="H12" s="186"/>
      <c r="I12" s="92" t="s">
        <v>83</v>
      </c>
      <c r="J12" s="93" t="s">
        <v>60</v>
      </c>
      <c r="K12" s="128"/>
      <c r="L12" s="136"/>
      <c r="M12" s="136"/>
      <c r="N12" s="137"/>
    </row>
    <row r="13" spans="1:14" ht="12" customHeight="1" thickBot="1" x14ac:dyDescent="0.25">
      <c r="A13" s="181"/>
      <c r="B13" s="182"/>
      <c r="C13" s="182"/>
      <c r="D13" s="182"/>
      <c r="E13" s="183"/>
      <c r="F13" s="20" t="s">
        <v>1</v>
      </c>
      <c r="G13" s="20" t="s">
        <v>2</v>
      </c>
      <c r="H13" s="20" t="s">
        <v>3</v>
      </c>
      <c r="I13" s="91" t="s">
        <v>84</v>
      </c>
      <c r="J13" s="94" t="s">
        <v>163</v>
      </c>
      <c r="K13" s="128"/>
      <c r="L13" s="136"/>
      <c r="M13" s="136"/>
      <c r="N13" s="137"/>
    </row>
    <row r="14" spans="1:14" ht="12" customHeight="1" thickTop="1" x14ac:dyDescent="0.2">
      <c r="A14" s="25" t="s">
        <v>51</v>
      </c>
      <c r="B14" s="26"/>
      <c r="C14" s="26"/>
      <c r="D14" s="26"/>
      <c r="E14" s="27"/>
      <c r="F14" s="95"/>
      <c r="G14" s="95"/>
      <c r="H14" s="96"/>
      <c r="I14" s="96"/>
      <c r="J14" s="28"/>
      <c r="K14" s="129"/>
      <c r="L14" s="136"/>
      <c r="M14" s="136"/>
      <c r="N14" s="137"/>
    </row>
    <row r="15" spans="1:14" ht="12" customHeight="1" x14ac:dyDescent="0.2">
      <c r="A15" s="29"/>
      <c r="B15" s="30"/>
      <c r="C15" s="30"/>
      <c r="D15" s="30"/>
      <c r="E15" s="31"/>
      <c r="F15" s="97"/>
      <c r="G15" s="97"/>
      <c r="H15" s="98"/>
      <c r="I15" s="98"/>
      <c r="J15" s="32"/>
      <c r="K15" s="129"/>
      <c r="L15" s="139" t="s">
        <v>131</v>
      </c>
      <c r="M15" s="140"/>
      <c r="N15" s="137"/>
    </row>
    <row r="16" spans="1:14" ht="12" customHeight="1" x14ac:dyDescent="0.2">
      <c r="A16" s="33" t="s">
        <v>52</v>
      </c>
      <c r="B16" s="26"/>
      <c r="C16" s="26"/>
      <c r="D16" s="26"/>
      <c r="E16" s="27"/>
      <c r="F16" s="95"/>
      <c r="G16" s="95"/>
      <c r="H16" s="96"/>
      <c r="I16" s="96"/>
      <c r="J16" s="34">
        <v>0</v>
      </c>
      <c r="K16" s="129"/>
      <c r="L16" s="140"/>
      <c r="M16" s="140"/>
      <c r="N16" s="137"/>
    </row>
    <row r="17" spans="1:14" ht="12" customHeight="1" x14ac:dyDescent="0.2">
      <c r="A17" s="35"/>
      <c r="B17" s="36"/>
      <c r="C17" s="36"/>
      <c r="D17" s="36"/>
      <c r="E17" s="37"/>
      <c r="F17" s="97"/>
      <c r="G17" s="97"/>
      <c r="H17" s="98"/>
      <c r="I17" s="98"/>
      <c r="J17" s="38"/>
      <c r="K17" s="129"/>
      <c r="L17" s="140" t="s">
        <v>132</v>
      </c>
      <c r="M17" s="141">
        <f>+J29</f>
        <v>154800</v>
      </c>
      <c r="N17" s="137"/>
    </row>
    <row r="18" spans="1:14" ht="12" customHeight="1" x14ac:dyDescent="0.2">
      <c r="A18" s="39"/>
      <c r="B18" s="26" t="s">
        <v>23</v>
      </c>
      <c r="C18" s="26"/>
      <c r="D18" s="26"/>
      <c r="E18" s="27"/>
      <c r="F18" s="95"/>
      <c r="G18" s="95"/>
      <c r="H18" s="96"/>
      <c r="I18" s="96"/>
      <c r="J18" s="28">
        <v>0</v>
      </c>
      <c r="K18" s="129"/>
      <c r="L18" s="140" t="s">
        <v>133</v>
      </c>
      <c r="M18" s="141">
        <f>+J24+J30+J31+J34+J36+J41+J42+J50+J53+J56+J57+J58+J28</f>
        <v>2870000</v>
      </c>
      <c r="N18" s="137"/>
    </row>
    <row r="19" spans="1:14" ht="12" customHeight="1" x14ac:dyDescent="0.2">
      <c r="A19" s="40"/>
      <c r="B19" s="36" t="s">
        <v>24</v>
      </c>
      <c r="C19" s="36"/>
      <c r="D19" s="36"/>
      <c r="E19" s="37"/>
      <c r="F19" s="97"/>
      <c r="G19" s="97"/>
      <c r="H19" s="98"/>
      <c r="I19" s="98"/>
      <c r="J19" s="38">
        <v>0</v>
      </c>
      <c r="K19" s="129"/>
      <c r="L19" s="140" t="s">
        <v>134</v>
      </c>
      <c r="M19" s="141">
        <f>+J80</f>
        <v>2040000</v>
      </c>
      <c r="N19" s="137"/>
    </row>
    <row r="20" spans="1:14" ht="12" customHeight="1" x14ac:dyDescent="0.2">
      <c r="A20" s="41"/>
      <c r="B20" s="42"/>
      <c r="C20" s="42"/>
      <c r="D20" s="42"/>
      <c r="E20" s="43"/>
      <c r="F20" s="99"/>
      <c r="G20" s="99"/>
      <c r="H20" s="100"/>
      <c r="I20" s="100"/>
      <c r="J20" s="44"/>
      <c r="K20" s="130"/>
      <c r="L20" s="140" t="s">
        <v>135</v>
      </c>
      <c r="M20" s="141">
        <f>+J87+J88+J89+J90+J91+J93</f>
        <v>2027700</v>
      </c>
      <c r="N20" s="137"/>
    </row>
    <row r="21" spans="1:14" ht="12" customHeight="1" x14ac:dyDescent="0.2">
      <c r="A21" s="45" t="s">
        <v>53</v>
      </c>
      <c r="B21" s="36"/>
      <c r="C21" s="36"/>
      <c r="D21" s="36"/>
      <c r="E21" s="37"/>
      <c r="F21" s="97"/>
      <c r="G21" s="97"/>
      <c r="H21" s="98"/>
      <c r="I21" s="98"/>
      <c r="J21" s="32">
        <f>SUM(J23:J25)</f>
        <v>140000</v>
      </c>
      <c r="K21" s="129"/>
      <c r="L21" s="140" t="s">
        <v>136</v>
      </c>
      <c r="M21" s="141">
        <f>+J82+J83+J84+J85+J86</f>
        <v>3076205</v>
      </c>
      <c r="N21" s="137"/>
    </row>
    <row r="22" spans="1:14" ht="12" customHeight="1" x14ac:dyDescent="0.2">
      <c r="A22" s="33"/>
      <c r="B22" s="42"/>
      <c r="C22" s="42"/>
      <c r="D22" s="42"/>
      <c r="E22" s="43"/>
      <c r="F22" s="99"/>
      <c r="G22" s="99"/>
      <c r="H22" s="100"/>
      <c r="I22" s="100"/>
      <c r="J22" s="44"/>
      <c r="K22" s="129"/>
      <c r="L22" s="140" t="s">
        <v>137</v>
      </c>
      <c r="M22" s="141">
        <f>+J111</f>
        <v>960000</v>
      </c>
      <c r="N22" s="137"/>
    </row>
    <row r="23" spans="1:14" ht="12" customHeight="1" x14ac:dyDescent="0.2">
      <c r="A23" s="45"/>
      <c r="B23" s="36" t="s">
        <v>25</v>
      </c>
      <c r="C23" s="36"/>
      <c r="D23" s="36"/>
      <c r="E23" s="37"/>
      <c r="F23" s="97"/>
      <c r="G23" s="97"/>
      <c r="H23" s="98"/>
      <c r="I23" s="98"/>
      <c r="J23" s="38">
        <v>0</v>
      </c>
      <c r="K23" s="129"/>
      <c r="L23" s="140"/>
      <c r="M23" s="141">
        <f>SUM(M17:M22)</f>
        <v>11128705</v>
      </c>
      <c r="N23" s="137"/>
    </row>
    <row r="24" spans="1:14" ht="12" customHeight="1" x14ac:dyDescent="0.2">
      <c r="A24" s="41"/>
      <c r="B24" s="42" t="s">
        <v>24</v>
      </c>
      <c r="C24" s="42"/>
      <c r="D24" s="42"/>
      <c r="E24" s="43"/>
      <c r="F24" s="99"/>
      <c r="G24" s="99" t="s">
        <v>97</v>
      </c>
      <c r="H24" s="100">
        <v>4</v>
      </c>
      <c r="I24" s="100">
        <v>35000</v>
      </c>
      <c r="J24" s="28">
        <f>+I24*H24</f>
        <v>140000</v>
      </c>
      <c r="K24" s="129"/>
      <c r="L24" s="138"/>
      <c r="M24" s="138"/>
    </row>
    <row r="25" spans="1:14" ht="12" customHeight="1" x14ac:dyDescent="0.2">
      <c r="A25" s="40"/>
      <c r="B25" s="36" t="s">
        <v>9</v>
      </c>
      <c r="C25" s="36"/>
      <c r="D25" s="36"/>
      <c r="E25" s="37"/>
      <c r="F25" s="97"/>
      <c r="G25" s="97"/>
      <c r="H25" s="98"/>
      <c r="I25" s="98"/>
      <c r="J25" s="38">
        <v>0</v>
      </c>
      <c r="K25" s="129"/>
      <c r="L25" s="138"/>
      <c r="M25" s="138"/>
    </row>
    <row r="26" spans="1:14" ht="12" customHeight="1" x14ac:dyDescent="0.2">
      <c r="A26" s="46"/>
      <c r="B26" s="26"/>
      <c r="C26" s="26"/>
      <c r="D26" s="26"/>
      <c r="E26" s="27"/>
      <c r="F26" s="95"/>
      <c r="G26" s="95"/>
      <c r="H26" s="96"/>
      <c r="I26" s="96"/>
      <c r="J26" s="28"/>
      <c r="K26" s="130"/>
      <c r="L26" s="128"/>
      <c r="M26" s="128"/>
    </row>
    <row r="27" spans="1:14" ht="12" customHeight="1" x14ac:dyDescent="0.2">
      <c r="A27" s="45" t="s">
        <v>90</v>
      </c>
      <c r="B27" s="30"/>
      <c r="C27" s="30"/>
      <c r="D27" s="30"/>
      <c r="E27" s="31"/>
      <c r="F27" s="97"/>
      <c r="G27" s="97"/>
      <c r="H27" s="98"/>
      <c r="I27" s="98"/>
      <c r="J27" s="32">
        <f>SUM(J28:J37)</f>
        <v>1869800</v>
      </c>
      <c r="K27" s="129"/>
      <c r="L27" s="128"/>
      <c r="M27" s="128"/>
    </row>
    <row r="28" spans="1:14" ht="12" customHeight="1" x14ac:dyDescent="0.2">
      <c r="A28" s="39"/>
      <c r="B28" s="26" t="s">
        <v>91</v>
      </c>
      <c r="C28" s="26"/>
      <c r="D28" s="26"/>
      <c r="E28" s="27"/>
      <c r="F28" s="95"/>
      <c r="G28" s="95" t="s">
        <v>97</v>
      </c>
      <c r="H28" s="96">
        <v>10</v>
      </c>
      <c r="I28" s="96">
        <v>35000</v>
      </c>
      <c r="J28" s="28">
        <f>+I28*H28</f>
        <v>350000</v>
      </c>
      <c r="K28" s="129"/>
      <c r="L28" s="128"/>
      <c r="M28" s="128"/>
    </row>
    <row r="29" spans="1:14" ht="12" customHeight="1" x14ac:dyDescent="0.2">
      <c r="A29" s="35"/>
      <c r="B29" s="36" t="s">
        <v>93</v>
      </c>
      <c r="C29" s="36"/>
      <c r="D29" s="36"/>
      <c r="E29" s="37"/>
      <c r="F29" s="97" t="s">
        <v>112</v>
      </c>
      <c r="G29" s="97" t="s">
        <v>113</v>
      </c>
      <c r="H29" s="98">
        <v>3</v>
      </c>
      <c r="I29" s="98">
        <v>51600</v>
      </c>
      <c r="J29" s="38">
        <f t="shared" ref="J29:J38" si="0">+I29*H29</f>
        <v>154800</v>
      </c>
      <c r="K29" s="129"/>
      <c r="L29" s="128"/>
      <c r="M29" s="128"/>
    </row>
    <row r="30" spans="1:14" ht="12" customHeight="1" x14ac:dyDescent="0.2">
      <c r="A30" s="39"/>
      <c r="B30" s="42" t="s">
        <v>26</v>
      </c>
      <c r="C30" s="42"/>
      <c r="D30" s="26"/>
      <c r="E30" s="27"/>
      <c r="F30" s="95"/>
      <c r="G30" s="99" t="s">
        <v>98</v>
      </c>
      <c r="H30" s="100">
        <v>3</v>
      </c>
      <c r="I30" s="100">
        <v>35000</v>
      </c>
      <c r="J30" s="28">
        <f t="shared" si="0"/>
        <v>105000</v>
      </c>
      <c r="K30" s="129"/>
      <c r="L30" s="128"/>
      <c r="M30" s="128"/>
    </row>
    <row r="31" spans="1:14" ht="12" customHeight="1" x14ac:dyDescent="0.2">
      <c r="A31" s="35"/>
      <c r="B31" s="36" t="s">
        <v>27</v>
      </c>
      <c r="C31" s="36"/>
      <c r="D31" s="36"/>
      <c r="E31" s="37"/>
      <c r="F31" s="97"/>
      <c r="G31" s="97" t="s">
        <v>98</v>
      </c>
      <c r="H31" s="98">
        <v>12</v>
      </c>
      <c r="I31" s="98">
        <v>35000</v>
      </c>
      <c r="J31" s="38">
        <f t="shared" si="0"/>
        <v>420000</v>
      </c>
      <c r="K31" s="129"/>
      <c r="L31" s="128"/>
      <c r="M31" s="128"/>
    </row>
    <row r="32" spans="1:14" ht="12" customHeight="1" x14ac:dyDescent="0.2">
      <c r="A32" s="39"/>
      <c r="B32" s="42" t="s">
        <v>9</v>
      </c>
      <c r="C32" s="42"/>
      <c r="D32" s="26"/>
      <c r="E32" s="27"/>
      <c r="F32" s="99"/>
      <c r="G32" s="99"/>
      <c r="H32" s="100"/>
      <c r="I32" s="96"/>
      <c r="J32" s="28">
        <f t="shared" si="0"/>
        <v>0</v>
      </c>
      <c r="K32" s="129"/>
      <c r="L32" s="128"/>
      <c r="M32" s="128"/>
    </row>
    <row r="33" spans="1:13" ht="12" customHeight="1" x14ac:dyDescent="0.2">
      <c r="A33" s="35"/>
      <c r="B33" s="36" t="s">
        <v>28</v>
      </c>
      <c r="C33" s="36"/>
      <c r="D33" s="36"/>
      <c r="E33" s="37"/>
      <c r="F33" s="97"/>
      <c r="G33" s="97"/>
      <c r="H33" s="98"/>
      <c r="I33" s="98"/>
      <c r="J33" s="38">
        <f t="shared" si="0"/>
        <v>0</v>
      </c>
      <c r="K33" s="129"/>
      <c r="L33" s="128"/>
      <c r="M33" s="128"/>
    </row>
    <row r="34" spans="1:13" ht="12" customHeight="1" x14ac:dyDescent="0.2">
      <c r="A34" s="39"/>
      <c r="B34" s="42" t="s">
        <v>29</v>
      </c>
      <c r="C34" s="42"/>
      <c r="D34" s="26"/>
      <c r="E34" s="27"/>
      <c r="F34" s="99" t="s">
        <v>94</v>
      </c>
      <c r="G34" s="99" t="s">
        <v>98</v>
      </c>
      <c r="H34" s="100">
        <v>20</v>
      </c>
      <c r="I34" s="100">
        <v>35000</v>
      </c>
      <c r="J34" s="28">
        <f t="shared" si="0"/>
        <v>700000</v>
      </c>
      <c r="K34" s="129"/>
      <c r="L34" s="128"/>
      <c r="M34" s="128"/>
    </row>
    <row r="35" spans="1:13" ht="12" customHeight="1" x14ac:dyDescent="0.2">
      <c r="A35" s="35"/>
      <c r="B35" s="36" t="s">
        <v>30</v>
      </c>
      <c r="C35" s="36"/>
      <c r="D35" s="36"/>
      <c r="E35" s="37"/>
      <c r="F35" s="97"/>
      <c r="G35" s="97"/>
      <c r="H35" s="98"/>
      <c r="I35" s="98"/>
      <c r="J35" s="38">
        <f t="shared" si="0"/>
        <v>0</v>
      </c>
      <c r="K35" s="129"/>
      <c r="L35" s="128"/>
      <c r="M35" s="128"/>
    </row>
    <row r="36" spans="1:13" ht="12" customHeight="1" x14ac:dyDescent="0.2">
      <c r="A36" s="39"/>
      <c r="B36" s="26" t="s">
        <v>95</v>
      </c>
      <c r="C36" s="42"/>
      <c r="D36" s="26"/>
      <c r="E36" s="27"/>
      <c r="F36" s="99"/>
      <c r="G36" s="99" t="s">
        <v>98</v>
      </c>
      <c r="H36" s="100">
        <v>4</v>
      </c>
      <c r="I36" s="100">
        <v>35000</v>
      </c>
      <c r="J36" s="28">
        <f t="shared" si="0"/>
        <v>140000</v>
      </c>
      <c r="K36" s="129"/>
      <c r="L36" s="128"/>
      <c r="M36" s="128"/>
    </row>
    <row r="37" spans="1:13" ht="12" customHeight="1" x14ac:dyDescent="0.2">
      <c r="A37" s="40"/>
      <c r="B37" s="36" t="s">
        <v>92</v>
      </c>
      <c r="C37" s="36"/>
      <c r="D37" s="36"/>
      <c r="E37" s="37"/>
      <c r="F37" s="97"/>
      <c r="G37" s="97"/>
      <c r="H37" s="98"/>
      <c r="I37" s="98"/>
      <c r="J37" s="32">
        <f t="shared" si="0"/>
        <v>0</v>
      </c>
      <c r="K37" s="129"/>
      <c r="L37" s="128"/>
      <c r="M37" s="128"/>
    </row>
    <row r="38" spans="1:13" ht="12" customHeight="1" x14ac:dyDescent="0.2">
      <c r="A38" s="46"/>
      <c r="B38" s="26"/>
      <c r="C38" s="26"/>
      <c r="D38" s="26"/>
      <c r="E38" s="27"/>
      <c r="F38" s="95"/>
      <c r="G38" s="95"/>
      <c r="H38" s="96"/>
      <c r="I38" s="96"/>
      <c r="J38" s="28">
        <f t="shared" si="0"/>
        <v>0</v>
      </c>
      <c r="K38" s="129"/>
      <c r="L38" s="128"/>
      <c r="M38" s="128"/>
    </row>
    <row r="39" spans="1:13" ht="12" customHeight="1" x14ac:dyDescent="0.2">
      <c r="A39" s="40"/>
      <c r="B39" s="36"/>
      <c r="C39" s="36"/>
      <c r="D39" s="36"/>
      <c r="E39" s="37"/>
      <c r="F39" s="97"/>
      <c r="G39" s="97"/>
      <c r="H39" s="98"/>
      <c r="I39" s="98"/>
      <c r="J39" s="38">
        <f>+I39*H39</f>
        <v>0</v>
      </c>
      <c r="K39" s="130"/>
      <c r="L39" s="128"/>
      <c r="M39" s="128"/>
    </row>
    <row r="40" spans="1:13" ht="12" customHeight="1" x14ac:dyDescent="0.2">
      <c r="A40" s="47" t="s">
        <v>85</v>
      </c>
      <c r="B40" s="48"/>
      <c r="C40" s="48"/>
      <c r="D40" s="48"/>
      <c r="E40" s="49"/>
      <c r="F40" s="95"/>
      <c r="G40" s="95"/>
      <c r="H40" s="96"/>
      <c r="I40" s="96"/>
      <c r="J40" s="34">
        <f>SUM(J41:J58)</f>
        <v>1015000</v>
      </c>
      <c r="K40" s="129"/>
      <c r="L40" s="128"/>
      <c r="M40" s="128"/>
    </row>
    <row r="41" spans="1:13" ht="12" customHeight="1" x14ac:dyDescent="0.2">
      <c r="A41" s="35"/>
      <c r="B41" s="36" t="s">
        <v>31</v>
      </c>
      <c r="C41" s="36"/>
      <c r="D41" s="36"/>
      <c r="E41" s="196" t="s">
        <v>96</v>
      </c>
      <c r="F41" s="197"/>
      <c r="G41" s="97" t="s">
        <v>97</v>
      </c>
      <c r="H41" s="98">
        <v>9</v>
      </c>
      <c r="I41" s="98">
        <v>35000</v>
      </c>
      <c r="J41" s="38">
        <f t="shared" ref="J41:J61" si="1">+I41*H41</f>
        <v>315000</v>
      </c>
      <c r="K41" s="129"/>
      <c r="L41" s="128"/>
      <c r="M41" s="128"/>
    </row>
    <row r="42" spans="1:13" ht="12" customHeight="1" x14ac:dyDescent="0.2">
      <c r="A42" s="39"/>
      <c r="B42" s="26" t="s">
        <v>32</v>
      </c>
      <c r="C42" s="26"/>
      <c r="D42" s="26"/>
      <c r="E42" s="27"/>
      <c r="F42" s="95"/>
      <c r="G42" s="95" t="s">
        <v>97</v>
      </c>
      <c r="H42" s="96">
        <v>2</v>
      </c>
      <c r="I42" s="100">
        <v>35000</v>
      </c>
      <c r="J42" s="28">
        <f t="shared" si="1"/>
        <v>70000</v>
      </c>
      <c r="K42" s="129"/>
      <c r="L42" s="128"/>
      <c r="M42" s="128"/>
    </row>
    <row r="43" spans="1:13" ht="12" customHeight="1" x14ac:dyDescent="0.2">
      <c r="A43" s="35"/>
      <c r="B43" s="36" t="s">
        <v>70</v>
      </c>
      <c r="C43" s="36"/>
      <c r="D43" s="36"/>
      <c r="E43" s="37"/>
      <c r="F43" s="97"/>
      <c r="G43" s="97"/>
      <c r="H43" s="98"/>
      <c r="I43" s="98"/>
      <c r="J43" s="38">
        <f t="shared" si="1"/>
        <v>0</v>
      </c>
      <c r="K43" s="129"/>
      <c r="L43" s="128"/>
      <c r="M43" s="128"/>
    </row>
    <row r="44" spans="1:13" ht="12" customHeight="1" x14ac:dyDescent="0.2">
      <c r="A44" s="39"/>
      <c r="B44" s="26" t="s">
        <v>33</v>
      </c>
      <c r="C44" s="26"/>
      <c r="D44" s="26"/>
      <c r="E44" s="27"/>
      <c r="F44" s="95"/>
      <c r="G44" s="95"/>
      <c r="H44" s="96"/>
      <c r="I44" s="96"/>
      <c r="J44" s="28">
        <f t="shared" si="1"/>
        <v>0</v>
      </c>
      <c r="K44" s="129"/>
      <c r="L44" s="128"/>
      <c r="M44" s="128"/>
    </row>
    <row r="45" spans="1:13" ht="12" customHeight="1" x14ac:dyDescent="0.2">
      <c r="A45" s="40"/>
      <c r="B45" s="36" t="s">
        <v>34</v>
      </c>
      <c r="C45" s="36"/>
      <c r="D45" s="36"/>
      <c r="E45" s="37"/>
      <c r="F45" s="97"/>
      <c r="G45" s="97"/>
      <c r="H45" s="98"/>
      <c r="I45" s="98"/>
      <c r="J45" s="38">
        <f t="shared" si="1"/>
        <v>0</v>
      </c>
      <c r="K45" s="129"/>
      <c r="L45" s="128"/>
      <c r="M45" s="128"/>
    </row>
    <row r="46" spans="1:13" ht="12" customHeight="1" x14ac:dyDescent="0.2">
      <c r="A46" s="46"/>
      <c r="B46" s="26" t="s">
        <v>35</v>
      </c>
      <c r="C46" s="26"/>
      <c r="D46" s="26"/>
      <c r="E46" s="27"/>
      <c r="F46" s="95"/>
      <c r="G46" s="95"/>
      <c r="H46" s="96"/>
      <c r="I46" s="96"/>
      <c r="J46" s="28">
        <f t="shared" si="1"/>
        <v>0</v>
      </c>
      <c r="K46" s="129"/>
      <c r="L46" s="128"/>
      <c r="M46" s="128"/>
    </row>
    <row r="47" spans="1:13" ht="12" customHeight="1" x14ac:dyDescent="0.2">
      <c r="A47" s="45"/>
      <c r="B47" s="36" t="s">
        <v>36</v>
      </c>
      <c r="C47" s="30"/>
      <c r="D47" s="30"/>
      <c r="E47" s="31"/>
      <c r="F47" s="97"/>
      <c r="G47" s="97"/>
      <c r="H47" s="98"/>
      <c r="I47" s="98"/>
      <c r="J47" s="38">
        <f t="shared" si="1"/>
        <v>0</v>
      </c>
      <c r="K47" s="129"/>
      <c r="L47" s="128"/>
      <c r="M47" s="128"/>
    </row>
    <row r="48" spans="1:13" ht="12" customHeight="1" x14ac:dyDescent="0.2">
      <c r="A48" s="39"/>
      <c r="B48" s="26" t="s">
        <v>71</v>
      </c>
      <c r="C48" s="26"/>
      <c r="D48" s="26"/>
      <c r="E48" s="27"/>
      <c r="F48" s="95"/>
      <c r="G48" s="95"/>
      <c r="H48" s="96"/>
      <c r="I48" s="96"/>
      <c r="J48" s="28">
        <f t="shared" si="1"/>
        <v>0</v>
      </c>
      <c r="K48" s="129"/>
      <c r="L48" s="128"/>
      <c r="M48" s="128"/>
    </row>
    <row r="49" spans="1:13" ht="12" customHeight="1" x14ac:dyDescent="0.2">
      <c r="A49" s="35"/>
      <c r="B49" s="36" t="s">
        <v>72</v>
      </c>
      <c r="C49" s="36"/>
      <c r="D49" s="36"/>
      <c r="E49" s="37"/>
      <c r="F49" s="97"/>
      <c r="G49" s="97"/>
      <c r="H49" s="98"/>
      <c r="I49" s="98"/>
      <c r="J49" s="38">
        <f t="shared" si="1"/>
        <v>0</v>
      </c>
      <c r="K49" s="129"/>
      <c r="L49" s="128"/>
      <c r="M49" s="128"/>
    </row>
    <row r="50" spans="1:13" ht="12" customHeight="1" x14ac:dyDescent="0.2">
      <c r="A50" s="39"/>
      <c r="B50" s="42" t="s">
        <v>37</v>
      </c>
      <c r="C50" s="42"/>
      <c r="D50" s="42"/>
      <c r="E50" s="43"/>
      <c r="F50" s="95"/>
      <c r="G50" s="95" t="s">
        <v>98</v>
      </c>
      <c r="H50" s="96">
        <v>2</v>
      </c>
      <c r="I50" s="100">
        <v>35000</v>
      </c>
      <c r="J50" s="28">
        <f t="shared" si="1"/>
        <v>70000</v>
      </c>
      <c r="K50" s="129"/>
      <c r="L50" s="128"/>
      <c r="M50" s="128"/>
    </row>
    <row r="51" spans="1:13" ht="12" customHeight="1" x14ac:dyDescent="0.2">
      <c r="A51" s="35"/>
      <c r="B51" s="36" t="s">
        <v>73</v>
      </c>
      <c r="C51" s="36"/>
      <c r="D51" s="36"/>
      <c r="E51" s="37"/>
      <c r="F51" s="97"/>
      <c r="G51" s="97"/>
      <c r="H51" s="98"/>
      <c r="I51" s="98"/>
      <c r="J51" s="38">
        <f t="shared" si="1"/>
        <v>0</v>
      </c>
      <c r="K51" s="129"/>
      <c r="L51" s="128"/>
      <c r="M51" s="128"/>
    </row>
    <row r="52" spans="1:13" ht="12" customHeight="1" x14ac:dyDescent="0.2">
      <c r="A52" s="39"/>
      <c r="B52" s="42" t="s">
        <v>76</v>
      </c>
      <c r="C52" s="42"/>
      <c r="D52" s="42"/>
      <c r="E52" s="43"/>
      <c r="F52" s="95"/>
      <c r="G52" s="95"/>
      <c r="H52" s="96"/>
      <c r="I52" s="96"/>
      <c r="J52" s="28">
        <f t="shared" si="1"/>
        <v>0</v>
      </c>
      <c r="K52" s="129"/>
      <c r="L52" s="128"/>
      <c r="M52" s="128"/>
    </row>
    <row r="53" spans="1:13" ht="12" customHeight="1" x14ac:dyDescent="0.2">
      <c r="A53" s="35"/>
      <c r="B53" s="36" t="s">
        <v>11</v>
      </c>
      <c r="C53" s="36"/>
      <c r="D53" s="36"/>
      <c r="E53" s="37"/>
      <c r="F53" s="97"/>
      <c r="G53" s="97" t="s">
        <v>98</v>
      </c>
      <c r="H53" s="98">
        <v>6</v>
      </c>
      <c r="I53" s="98">
        <v>35000</v>
      </c>
      <c r="J53" s="38">
        <f t="shared" si="1"/>
        <v>210000</v>
      </c>
      <c r="K53" s="129"/>
      <c r="L53" s="128"/>
      <c r="M53" s="128"/>
    </row>
    <row r="54" spans="1:13" ht="12" customHeight="1" x14ac:dyDescent="0.2">
      <c r="A54" s="39"/>
      <c r="B54" s="42"/>
      <c r="C54" s="42" t="s">
        <v>38</v>
      </c>
      <c r="D54" s="42"/>
      <c r="E54" s="43"/>
      <c r="F54" s="95"/>
      <c r="G54" s="95"/>
      <c r="H54" s="96"/>
      <c r="I54" s="96"/>
      <c r="J54" s="28">
        <f t="shared" si="1"/>
        <v>0</v>
      </c>
      <c r="K54" s="129"/>
      <c r="L54" s="128"/>
      <c r="M54" s="128"/>
    </row>
    <row r="55" spans="1:13" ht="12" customHeight="1" x14ac:dyDescent="0.2">
      <c r="A55" s="40"/>
      <c r="B55" s="36"/>
      <c r="C55" s="36" t="s">
        <v>39</v>
      </c>
      <c r="D55" s="36"/>
      <c r="E55" s="37"/>
      <c r="F55" s="97"/>
      <c r="G55" s="97"/>
      <c r="H55" s="98"/>
      <c r="I55" s="98"/>
      <c r="J55" s="38">
        <f t="shared" si="1"/>
        <v>0</v>
      </c>
      <c r="K55" s="129"/>
      <c r="L55" s="128"/>
      <c r="M55" s="128"/>
    </row>
    <row r="56" spans="1:13" ht="12" customHeight="1" x14ac:dyDescent="0.2">
      <c r="A56" s="46"/>
      <c r="B56" s="42" t="s">
        <v>77</v>
      </c>
      <c r="C56" s="42"/>
      <c r="D56" s="42"/>
      <c r="E56" s="43"/>
      <c r="F56" s="95"/>
      <c r="G56" s="95" t="s">
        <v>98</v>
      </c>
      <c r="H56" s="96">
        <v>5</v>
      </c>
      <c r="I56" s="100">
        <v>35000</v>
      </c>
      <c r="J56" s="28">
        <f t="shared" si="1"/>
        <v>175000</v>
      </c>
      <c r="K56" s="129"/>
      <c r="L56" s="128"/>
      <c r="M56" s="128"/>
    </row>
    <row r="57" spans="1:13" ht="12" customHeight="1" x14ac:dyDescent="0.2">
      <c r="A57" s="40"/>
      <c r="B57" s="36" t="s">
        <v>74</v>
      </c>
      <c r="C57" s="36"/>
      <c r="D57" s="36"/>
      <c r="E57" s="37"/>
      <c r="F57" s="97" t="s">
        <v>99</v>
      </c>
      <c r="G57" s="97" t="s">
        <v>98</v>
      </c>
      <c r="H57" s="98">
        <v>2</v>
      </c>
      <c r="I57" s="98">
        <v>35000</v>
      </c>
      <c r="J57" s="38">
        <f t="shared" si="1"/>
        <v>70000</v>
      </c>
      <c r="K57" s="129"/>
      <c r="L57" s="128"/>
      <c r="M57" s="128"/>
    </row>
    <row r="58" spans="1:13" ht="12" customHeight="1" x14ac:dyDescent="0.2">
      <c r="A58" s="46"/>
      <c r="B58" s="42" t="s">
        <v>75</v>
      </c>
      <c r="C58" s="42"/>
      <c r="D58" s="42"/>
      <c r="E58" s="43"/>
      <c r="F58" s="95"/>
      <c r="G58" s="95" t="s">
        <v>98</v>
      </c>
      <c r="H58" s="96">
        <v>3</v>
      </c>
      <c r="I58" s="100">
        <v>35000</v>
      </c>
      <c r="J58" s="28">
        <f t="shared" si="1"/>
        <v>105000</v>
      </c>
      <c r="K58" s="129"/>
      <c r="L58" s="128"/>
      <c r="M58" s="128"/>
    </row>
    <row r="59" spans="1:13" ht="12" customHeight="1" x14ac:dyDescent="0.2">
      <c r="A59" s="40"/>
      <c r="B59" s="36"/>
      <c r="C59" s="36"/>
      <c r="D59" s="36"/>
      <c r="E59" s="37"/>
      <c r="F59" s="97"/>
      <c r="G59" s="97"/>
      <c r="H59" s="98"/>
      <c r="I59" s="98"/>
      <c r="J59" s="38">
        <f t="shared" si="1"/>
        <v>0</v>
      </c>
      <c r="K59" s="129"/>
      <c r="L59" s="128"/>
      <c r="M59" s="128"/>
    </row>
    <row r="60" spans="1:13" ht="12" customHeight="1" x14ac:dyDescent="0.2">
      <c r="A60" s="46"/>
      <c r="B60" s="26"/>
      <c r="C60" s="26"/>
      <c r="D60" s="26"/>
      <c r="E60" s="27"/>
      <c r="F60" s="95"/>
      <c r="G60" s="95"/>
      <c r="H60" s="96"/>
      <c r="I60" s="96"/>
      <c r="J60" s="28">
        <f t="shared" si="1"/>
        <v>0</v>
      </c>
      <c r="K60" s="130"/>
      <c r="L60" s="128"/>
      <c r="M60" s="128"/>
    </row>
    <row r="61" spans="1:13" ht="12" customHeight="1" x14ac:dyDescent="0.2">
      <c r="A61" s="45" t="s">
        <v>54</v>
      </c>
      <c r="B61" s="36"/>
      <c r="C61" s="36"/>
      <c r="D61" s="36"/>
      <c r="E61" s="37"/>
      <c r="F61" s="97"/>
      <c r="G61" s="97"/>
      <c r="H61" s="98"/>
      <c r="I61" s="98"/>
      <c r="J61" s="38">
        <f t="shared" si="1"/>
        <v>0</v>
      </c>
      <c r="K61" s="129"/>
      <c r="L61" s="128"/>
      <c r="M61" s="128"/>
    </row>
    <row r="62" spans="1:13" ht="12" customHeight="1" x14ac:dyDescent="0.2">
      <c r="A62" s="46"/>
      <c r="B62" s="26"/>
      <c r="C62" s="26"/>
      <c r="D62" s="26"/>
      <c r="E62" s="27"/>
      <c r="F62" s="95"/>
      <c r="G62" s="95"/>
      <c r="H62" s="96"/>
      <c r="I62" s="96"/>
      <c r="J62" s="28"/>
      <c r="K62" s="129"/>
      <c r="L62" s="128"/>
      <c r="M62" s="128"/>
    </row>
    <row r="63" spans="1:13" ht="12" customHeight="1" x14ac:dyDescent="0.2">
      <c r="A63" s="40"/>
      <c r="B63" s="36" t="s">
        <v>12</v>
      </c>
      <c r="C63" s="36"/>
      <c r="D63" s="36"/>
      <c r="E63" s="37"/>
      <c r="F63" s="97"/>
      <c r="G63" s="97"/>
      <c r="H63" s="98"/>
      <c r="I63" s="98"/>
      <c r="J63" s="38">
        <v>0</v>
      </c>
      <c r="K63" s="129"/>
      <c r="L63" s="128"/>
      <c r="M63" s="128"/>
    </row>
    <row r="64" spans="1:13" ht="12" customHeight="1" x14ac:dyDescent="0.2">
      <c r="A64" s="46"/>
      <c r="B64" s="26" t="s">
        <v>40</v>
      </c>
      <c r="C64" s="26"/>
      <c r="D64" s="26"/>
      <c r="E64" s="27"/>
      <c r="F64" s="95"/>
      <c r="G64" s="95"/>
      <c r="H64" s="96"/>
      <c r="I64" s="96"/>
      <c r="J64" s="28">
        <v>0</v>
      </c>
      <c r="K64" s="129"/>
      <c r="L64" s="128"/>
      <c r="M64" s="128"/>
    </row>
    <row r="65" spans="1:13" ht="12" customHeight="1" x14ac:dyDescent="0.2">
      <c r="A65" s="40"/>
      <c r="B65" s="36" t="s">
        <v>41</v>
      </c>
      <c r="C65" s="36"/>
      <c r="D65" s="36"/>
      <c r="E65" s="37"/>
      <c r="F65" s="97"/>
      <c r="G65" s="97"/>
      <c r="H65" s="98"/>
      <c r="I65" s="98"/>
      <c r="J65" s="38">
        <v>0</v>
      </c>
      <c r="K65" s="131"/>
      <c r="L65" s="128"/>
      <c r="M65" s="128"/>
    </row>
    <row r="66" spans="1:13" ht="12" customHeight="1" x14ac:dyDescent="0.2">
      <c r="A66" s="46"/>
      <c r="B66" s="26" t="s">
        <v>42</v>
      </c>
      <c r="C66" s="26"/>
      <c r="D66" s="26"/>
      <c r="E66" s="27"/>
      <c r="F66" s="95"/>
      <c r="G66" s="95"/>
      <c r="H66" s="96"/>
      <c r="I66" s="96"/>
      <c r="J66" s="28">
        <v>0</v>
      </c>
      <c r="K66" s="129"/>
      <c r="L66" s="128"/>
      <c r="M66" s="128"/>
    </row>
    <row r="67" spans="1:13" ht="12" customHeight="1" x14ac:dyDescent="0.2">
      <c r="A67" s="40"/>
      <c r="B67" s="36" t="s">
        <v>128</v>
      </c>
      <c r="C67" s="36"/>
      <c r="D67" s="36"/>
      <c r="E67" s="37"/>
      <c r="F67" s="97"/>
      <c r="G67" s="97"/>
      <c r="H67" s="98"/>
      <c r="I67" s="98"/>
      <c r="J67" s="38">
        <v>0</v>
      </c>
      <c r="K67" s="129"/>
      <c r="L67" s="128"/>
      <c r="M67" s="128"/>
    </row>
    <row r="68" spans="1:13" ht="12" customHeight="1" x14ac:dyDescent="0.2">
      <c r="A68" s="46"/>
      <c r="B68" s="26" t="s">
        <v>129</v>
      </c>
      <c r="C68" s="26"/>
      <c r="D68" s="26"/>
      <c r="E68" s="27"/>
      <c r="F68" s="95"/>
      <c r="G68" s="95"/>
      <c r="H68" s="96"/>
      <c r="I68" s="96"/>
      <c r="J68" s="28">
        <v>0</v>
      </c>
      <c r="K68" s="129"/>
      <c r="L68" s="128"/>
      <c r="M68" s="128"/>
    </row>
    <row r="69" spans="1:13" ht="12" customHeight="1" x14ac:dyDescent="0.2">
      <c r="A69" s="40"/>
      <c r="B69" s="36"/>
      <c r="C69" s="88"/>
      <c r="D69" s="36"/>
      <c r="E69" s="37"/>
      <c r="F69" s="97"/>
      <c r="G69" s="97"/>
      <c r="H69" s="98"/>
      <c r="I69" s="98"/>
      <c r="J69" s="38">
        <v>0</v>
      </c>
      <c r="K69" s="129"/>
      <c r="L69" s="128"/>
      <c r="M69" s="128"/>
    </row>
    <row r="70" spans="1:13" ht="12" customHeight="1" x14ac:dyDescent="0.2">
      <c r="A70" s="46"/>
      <c r="B70" s="26"/>
      <c r="C70" s="26"/>
      <c r="D70" s="26"/>
      <c r="E70" s="27"/>
      <c r="F70" s="95"/>
      <c r="G70" s="95"/>
      <c r="H70" s="96"/>
      <c r="I70" s="96"/>
      <c r="J70" s="28"/>
      <c r="K70" s="129"/>
      <c r="L70" s="128"/>
      <c r="M70" s="128"/>
    </row>
    <row r="71" spans="1:13" ht="12" customHeight="1" x14ac:dyDescent="0.2">
      <c r="A71" s="40"/>
      <c r="B71" s="36"/>
      <c r="C71" s="36"/>
      <c r="D71" s="36"/>
      <c r="E71" s="37"/>
      <c r="F71" s="97"/>
      <c r="G71" s="97"/>
      <c r="H71" s="98"/>
      <c r="I71" s="98"/>
      <c r="J71" s="38"/>
      <c r="K71" s="130"/>
      <c r="L71" s="128"/>
      <c r="M71" s="128"/>
    </row>
    <row r="72" spans="1:13" ht="15" customHeight="1" x14ac:dyDescent="0.2">
      <c r="A72" s="47"/>
      <c r="B72" s="26"/>
      <c r="C72" s="50" t="s">
        <v>61</v>
      </c>
      <c r="D72" s="50"/>
      <c r="E72" s="27"/>
      <c r="F72" s="95"/>
      <c r="G72" s="95"/>
      <c r="H72" s="96"/>
      <c r="I72" s="96"/>
      <c r="J72" s="34">
        <f>+J16+J21+J27+J40+J61</f>
        <v>3024800</v>
      </c>
      <c r="K72" s="129"/>
      <c r="L72" s="128"/>
      <c r="M72" s="128"/>
    </row>
    <row r="73" spans="1:13" ht="12" customHeight="1" x14ac:dyDescent="0.2">
      <c r="A73" s="40"/>
      <c r="B73" s="36"/>
      <c r="C73" s="36"/>
      <c r="D73" s="36"/>
      <c r="E73" s="37"/>
      <c r="F73" s="97"/>
      <c r="G73" s="97"/>
      <c r="H73" s="98"/>
      <c r="I73" s="98"/>
      <c r="J73" s="38"/>
      <c r="K73" s="129"/>
      <c r="L73" s="128"/>
      <c r="M73" s="128"/>
    </row>
    <row r="74" spans="1:13" ht="12" customHeight="1" x14ac:dyDescent="0.2">
      <c r="A74" s="46"/>
      <c r="B74" s="26"/>
      <c r="C74" s="26"/>
      <c r="D74" s="26"/>
      <c r="E74" s="27"/>
      <c r="F74" s="95"/>
      <c r="G74" s="95"/>
      <c r="H74" s="96"/>
      <c r="I74" s="96"/>
      <c r="J74" s="28"/>
      <c r="K74" s="129"/>
      <c r="L74" s="128"/>
      <c r="M74" s="128"/>
    </row>
    <row r="75" spans="1:13" ht="12" customHeight="1" x14ac:dyDescent="0.2">
      <c r="A75" s="40"/>
      <c r="B75" s="36"/>
      <c r="C75" s="36"/>
      <c r="D75" s="36"/>
      <c r="E75" s="37"/>
      <c r="F75" s="97"/>
      <c r="G75" s="97"/>
      <c r="H75" s="98"/>
      <c r="I75" s="98"/>
      <c r="J75" s="38"/>
      <c r="K75" s="129"/>
      <c r="L75" s="128"/>
      <c r="M75" s="128"/>
    </row>
    <row r="76" spans="1:13" ht="12" customHeight="1" x14ac:dyDescent="0.2">
      <c r="A76" s="46"/>
      <c r="B76" s="26"/>
      <c r="C76" s="26"/>
      <c r="D76" s="26"/>
      <c r="E76" s="27"/>
      <c r="F76" s="95"/>
      <c r="G76" s="95"/>
      <c r="H76" s="96"/>
      <c r="I76" s="96"/>
      <c r="J76" s="28"/>
      <c r="K76" s="129"/>
      <c r="L76" s="128"/>
      <c r="M76" s="128"/>
    </row>
    <row r="77" spans="1:13" ht="12" customHeight="1" x14ac:dyDescent="0.2">
      <c r="A77" s="40"/>
      <c r="B77" s="36"/>
      <c r="C77" s="36"/>
      <c r="D77" s="36"/>
      <c r="E77" s="37"/>
      <c r="F77" s="97"/>
      <c r="G77" s="97"/>
      <c r="H77" s="98"/>
      <c r="I77" s="98"/>
      <c r="J77" s="38"/>
      <c r="K77" s="129"/>
      <c r="L77" s="128"/>
      <c r="M77" s="128"/>
    </row>
    <row r="78" spans="1:13" ht="12" customHeight="1" thickBot="1" x14ac:dyDescent="0.25">
      <c r="A78" s="51"/>
      <c r="B78" s="52"/>
      <c r="C78" s="52"/>
      <c r="D78" s="52"/>
      <c r="E78" s="53"/>
      <c r="F78" s="101"/>
      <c r="G78" s="101"/>
      <c r="H78" s="102"/>
      <c r="I78" s="102"/>
      <c r="J78" s="54"/>
      <c r="K78" s="129"/>
      <c r="L78" s="128"/>
      <c r="M78" s="128"/>
    </row>
    <row r="79" spans="1:13" ht="12" customHeight="1" thickTop="1" x14ac:dyDescent="0.2">
      <c r="A79" s="45" t="s">
        <v>55</v>
      </c>
      <c r="B79" s="30"/>
      <c r="C79" s="30"/>
      <c r="D79" s="30"/>
      <c r="E79" s="31"/>
      <c r="F79" s="97"/>
      <c r="G79" s="97"/>
      <c r="H79" s="98"/>
      <c r="I79" s="98"/>
      <c r="J79" s="38"/>
      <c r="K79" s="129"/>
      <c r="L79" s="128"/>
      <c r="M79" s="128"/>
    </row>
    <row r="80" spans="1:13" ht="12" customHeight="1" x14ac:dyDescent="0.2">
      <c r="A80" s="46"/>
      <c r="B80" s="26" t="s">
        <v>13</v>
      </c>
      <c r="C80" s="26"/>
      <c r="D80" s="26"/>
      <c r="E80" s="27"/>
      <c r="F80" s="109"/>
      <c r="G80" s="95" t="s">
        <v>101</v>
      </c>
      <c r="H80" s="96">
        <v>1020</v>
      </c>
      <c r="I80" s="96">
        <v>2000</v>
      </c>
      <c r="J80" s="44">
        <f t="shared" ref="J80:J93" si="2">+I80*H80</f>
        <v>2040000</v>
      </c>
      <c r="K80" s="129"/>
      <c r="L80" s="128"/>
      <c r="M80" s="128"/>
    </row>
    <row r="81" spans="1:13" ht="12" customHeight="1" x14ac:dyDescent="0.2">
      <c r="A81" s="45"/>
      <c r="B81" s="36" t="s">
        <v>43</v>
      </c>
      <c r="C81" s="30"/>
      <c r="D81" s="30"/>
      <c r="E81" s="31"/>
      <c r="F81" s="110"/>
      <c r="G81" s="110"/>
      <c r="H81" s="111"/>
      <c r="I81" s="111"/>
      <c r="J81" s="38">
        <f t="shared" si="2"/>
        <v>0</v>
      </c>
      <c r="K81" s="130"/>
      <c r="L81" s="128"/>
      <c r="M81" s="128"/>
    </row>
    <row r="82" spans="1:13" ht="12" customHeight="1" x14ac:dyDescent="0.2">
      <c r="A82" s="55"/>
      <c r="B82" s="56" t="s">
        <v>78</v>
      </c>
      <c r="C82" s="42"/>
      <c r="D82" s="42"/>
      <c r="E82" s="43"/>
      <c r="F82" s="99" t="s">
        <v>114</v>
      </c>
      <c r="G82" s="99" t="s">
        <v>115</v>
      </c>
      <c r="H82" s="100">
        <v>12</v>
      </c>
      <c r="I82" s="100">
        <v>39800</v>
      </c>
      <c r="J82" s="44">
        <f t="shared" si="2"/>
        <v>477600</v>
      </c>
      <c r="K82" s="132"/>
      <c r="L82" s="128"/>
      <c r="M82" s="128"/>
    </row>
    <row r="83" spans="1:13" ht="12" customHeight="1" x14ac:dyDescent="0.2">
      <c r="A83" s="35"/>
      <c r="B83" s="58" t="s">
        <v>100</v>
      </c>
      <c r="C83" s="36"/>
      <c r="D83" s="36"/>
      <c r="E83" s="37"/>
      <c r="F83" s="97" t="s">
        <v>116</v>
      </c>
      <c r="G83" s="97" t="s">
        <v>117</v>
      </c>
      <c r="H83" s="98">
        <v>77</v>
      </c>
      <c r="I83" s="98">
        <v>22200</v>
      </c>
      <c r="J83" s="38">
        <f t="shared" si="2"/>
        <v>1709400</v>
      </c>
      <c r="K83" s="132"/>
      <c r="L83" s="128"/>
      <c r="M83" s="128"/>
    </row>
    <row r="84" spans="1:13" ht="12" customHeight="1" x14ac:dyDescent="0.2">
      <c r="A84" s="55"/>
      <c r="B84" s="59" t="s">
        <v>100</v>
      </c>
      <c r="C84" s="42"/>
      <c r="D84" s="42"/>
      <c r="E84" s="43"/>
      <c r="F84" s="99" t="s">
        <v>118</v>
      </c>
      <c r="G84" s="99" t="s">
        <v>115</v>
      </c>
      <c r="H84" s="100">
        <v>17</v>
      </c>
      <c r="I84" s="100">
        <v>43590</v>
      </c>
      <c r="J84" s="44">
        <f t="shared" si="2"/>
        <v>741030</v>
      </c>
      <c r="K84" s="132"/>
      <c r="L84" s="128"/>
      <c r="M84" s="128"/>
    </row>
    <row r="85" spans="1:13" ht="12" customHeight="1" x14ac:dyDescent="0.2">
      <c r="A85" s="35"/>
      <c r="B85" s="114" t="s">
        <v>44</v>
      </c>
      <c r="C85" s="36"/>
      <c r="D85" s="36"/>
      <c r="E85" s="37"/>
      <c r="F85" s="97" t="s">
        <v>119</v>
      </c>
      <c r="G85" s="97" t="s">
        <v>117</v>
      </c>
      <c r="H85" s="98">
        <v>5</v>
      </c>
      <c r="I85" s="98">
        <v>18415</v>
      </c>
      <c r="J85" s="38">
        <f t="shared" si="2"/>
        <v>92075</v>
      </c>
      <c r="K85" s="132"/>
      <c r="L85" s="128"/>
      <c r="M85" s="128"/>
    </row>
    <row r="86" spans="1:13" ht="12" customHeight="1" x14ac:dyDescent="0.2">
      <c r="A86" s="55"/>
      <c r="B86" s="56" t="s">
        <v>44</v>
      </c>
      <c r="C86" s="42"/>
      <c r="D86" s="42"/>
      <c r="E86" s="43"/>
      <c r="F86" s="99" t="s">
        <v>120</v>
      </c>
      <c r="G86" s="99" t="s">
        <v>121</v>
      </c>
      <c r="H86" s="100">
        <v>1.5</v>
      </c>
      <c r="I86" s="100">
        <v>37400</v>
      </c>
      <c r="J86" s="44">
        <f t="shared" si="2"/>
        <v>56100</v>
      </c>
      <c r="K86" s="132"/>
      <c r="L86" s="128"/>
      <c r="M86" s="128"/>
    </row>
    <row r="87" spans="1:13" ht="12" customHeight="1" x14ac:dyDescent="0.2">
      <c r="A87" s="40"/>
      <c r="B87" s="114" t="s">
        <v>79</v>
      </c>
      <c r="C87" s="36"/>
      <c r="D87" s="36"/>
      <c r="E87" s="37"/>
      <c r="F87" s="97" t="s">
        <v>122</v>
      </c>
      <c r="G87" s="97" t="s">
        <v>102</v>
      </c>
      <c r="H87" s="98">
        <v>6</v>
      </c>
      <c r="I87" s="98">
        <v>75400</v>
      </c>
      <c r="J87" s="38">
        <f t="shared" si="2"/>
        <v>452400</v>
      </c>
      <c r="K87" s="133"/>
      <c r="L87" s="128"/>
      <c r="M87" s="128"/>
    </row>
    <row r="88" spans="1:13" ht="12" customHeight="1" x14ac:dyDescent="0.2">
      <c r="A88" s="41"/>
      <c r="B88" s="56" t="s">
        <v>79</v>
      </c>
      <c r="C88" s="42"/>
      <c r="D88" s="42"/>
      <c r="E88" s="43"/>
      <c r="F88" s="99" t="s">
        <v>123</v>
      </c>
      <c r="G88" s="99" t="s">
        <v>102</v>
      </c>
      <c r="H88" s="100">
        <v>8</v>
      </c>
      <c r="I88" s="100">
        <v>78300</v>
      </c>
      <c r="J88" s="44">
        <f t="shared" si="2"/>
        <v>626400</v>
      </c>
      <c r="K88" s="129"/>
      <c r="L88" s="128"/>
      <c r="M88" s="128"/>
    </row>
    <row r="89" spans="1:13" ht="12" customHeight="1" x14ac:dyDescent="0.2">
      <c r="A89" s="40"/>
      <c r="B89" s="114" t="s">
        <v>79</v>
      </c>
      <c r="C89" s="36"/>
      <c r="D89" s="36"/>
      <c r="E89" s="37"/>
      <c r="F89" s="97" t="s">
        <v>124</v>
      </c>
      <c r="G89" s="97" t="s">
        <v>102</v>
      </c>
      <c r="H89" s="98">
        <v>3.6</v>
      </c>
      <c r="I89" s="98">
        <v>95000</v>
      </c>
      <c r="J89" s="38">
        <f t="shared" si="2"/>
        <v>342000</v>
      </c>
      <c r="K89" s="129"/>
      <c r="L89" s="128"/>
      <c r="M89" s="128"/>
    </row>
    <row r="90" spans="1:13" ht="12" customHeight="1" x14ac:dyDescent="0.2">
      <c r="A90" s="41"/>
      <c r="B90" s="56" t="s">
        <v>79</v>
      </c>
      <c r="C90" s="42"/>
      <c r="D90" s="42"/>
      <c r="E90" s="43"/>
      <c r="F90" s="99" t="s">
        <v>125</v>
      </c>
      <c r="G90" s="99" t="s">
        <v>102</v>
      </c>
      <c r="H90" s="100">
        <v>1</v>
      </c>
      <c r="I90" s="100">
        <v>48000</v>
      </c>
      <c r="J90" s="44">
        <f t="shared" si="2"/>
        <v>48000</v>
      </c>
      <c r="K90" s="129"/>
      <c r="L90" s="128"/>
      <c r="M90" s="128"/>
    </row>
    <row r="91" spans="1:13" ht="12" customHeight="1" x14ac:dyDescent="0.2">
      <c r="A91" s="40"/>
      <c r="B91" s="114" t="s">
        <v>45</v>
      </c>
      <c r="C91" s="115"/>
      <c r="D91" s="115"/>
      <c r="E91" s="37"/>
      <c r="F91" s="97" t="s">
        <v>126</v>
      </c>
      <c r="G91" s="97" t="s">
        <v>102</v>
      </c>
      <c r="H91" s="98">
        <v>6</v>
      </c>
      <c r="I91" s="98">
        <v>89900</v>
      </c>
      <c r="J91" s="38">
        <f t="shared" si="2"/>
        <v>539400</v>
      </c>
      <c r="K91" s="129"/>
      <c r="L91" s="128"/>
      <c r="M91" s="128"/>
    </row>
    <row r="92" spans="1:13" ht="12" customHeight="1" x14ac:dyDescent="0.2">
      <c r="A92" s="41"/>
      <c r="B92" s="42" t="s">
        <v>46</v>
      </c>
      <c r="C92" s="42"/>
      <c r="D92" s="42"/>
      <c r="E92" s="43"/>
      <c r="F92" s="112"/>
      <c r="G92" s="112"/>
      <c r="H92" s="113"/>
      <c r="I92" s="113"/>
      <c r="J92" s="44">
        <f t="shared" si="2"/>
        <v>0</v>
      </c>
      <c r="K92" s="129"/>
      <c r="L92" s="128"/>
      <c r="M92" s="128"/>
    </row>
    <row r="93" spans="1:13" ht="12" customHeight="1" x14ac:dyDescent="0.2">
      <c r="A93" s="40"/>
      <c r="B93" s="58" t="s">
        <v>47</v>
      </c>
      <c r="C93" s="36"/>
      <c r="D93" s="36"/>
      <c r="E93" s="37"/>
      <c r="F93" s="97" t="s">
        <v>127</v>
      </c>
      <c r="G93" s="97" t="s">
        <v>102</v>
      </c>
      <c r="H93" s="98">
        <v>2</v>
      </c>
      <c r="I93" s="98">
        <v>9750</v>
      </c>
      <c r="J93" s="38">
        <f t="shared" si="2"/>
        <v>19500</v>
      </c>
      <c r="K93" s="129"/>
      <c r="L93" s="128"/>
      <c r="M93" s="128"/>
    </row>
    <row r="94" spans="1:13" ht="12" customHeight="1" x14ac:dyDescent="0.2">
      <c r="A94" s="33"/>
      <c r="B94" s="42" t="s">
        <v>48</v>
      </c>
      <c r="C94" s="50"/>
      <c r="D94" s="50"/>
      <c r="E94" s="116"/>
      <c r="F94" s="99"/>
      <c r="G94" s="99"/>
      <c r="H94" s="100"/>
      <c r="I94" s="100"/>
      <c r="J94" s="44">
        <f>+I94*H94</f>
        <v>0</v>
      </c>
      <c r="K94" s="132"/>
      <c r="L94" s="128"/>
      <c r="M94" s="128"/>
    </row>
    <row r="95" spans="1:13" ht="12" customHeight="1" x14ac:dyDescent="0.2">
      <c r="A95" s="35"/>
      <c r="B95" s="58" t="s">
        <v>10</v>
      </c>
      <c r="C95" s="36"/>
      <c r="D95" s="36"/>
      <c r="E95" s="37"/>
      <c r="F95" s="97"/>
      <c r="G95" s="97"/>
      <c r="H95" s="98"/>
      <c r="I95" s="98"/>
      <c r="J95" s="38">
        <f>+I95*H95</f>
        <v>0</v>
      </c>
      <c r="K95" s="129"/>
      <c r="L95" s="128"/>
      <c r="M95" s="128"/>
    </row>
    <row r="96" spans="1:13" ht="12" customHeight="1" x14ac:dyDescent="0.2">
      <c r="A96" s="55"/>
      <c r="B96" s="59" t="s">
        <v>50</v>
      </c>
      <c r="C96" s="42"/>
      <c r="D96" s="42"/>
      <c r="E96" s="43"/>
      <c r="F96" s="99"/>
      <c r="G96" s="99"/>
      <c r="H96" s="100"/>
      <c r="I96" s="100"/>
      <c r="J96" s="44">
        <v>0</v>
      </c>
      <c r="K96" s="132"/>
      <c r="L96" s="128"/>
      <c r="M96" s="128"/>
    </row>
    <row r="97" spans="1:13" ht="12" customHeight="1" x14ac:dyDescent="0.2">
      <c r="A97" s="35"/>
      <c r="B97" s="114" t="s">
        <v>14</v>
      </c>
      <c r="C97" s="36"/>
      <c r="D97" s="88"/>
      <c r="E97" s="37"/>
      <c r="F97" s="97"/>
      <c r="G97" s="97"/>
      <c r="H97" s="98"/>
      <c r="I97" s="98"/>
      <c r="J97" s="117">
        <v>0</v>
      </c>
      <c r="K97" s="132"/>
      <c r="L97" s="134"/>
      <c r="M97" s="135"/>
    </row>
    <row r="98" spans="1:13" ht="12" customHeight="1" x14ac:dyDescent="0.2">
      <c r="A98" s="55"/>
      <c r="B98" s="59" t="s">
        <v>49</v>
      </c>
      <c r="C98" s="42"/>
      <c r="D98" s="42"/>
      <c r="E98" s="43"/>
      <c r="F98" s="99"/>
      <c r="G98" s="99"/>
      <c r="H98" s="100"/>
      <c r="I98" s="100"/>
      <c r="J98" s="44">
        <v>0</v>
      </c>
      <c r="K98" s="129"/>
      <c r="L98" s="128"/>
      <c r="M98" s="128"/>
    </row>
    <row r="99" spans="1:13" ht="12" customHeight="1" x14ac:dyDescent="0.2">
      <c r="A99" s="35"/>
      <c r="B99" s="58" t="s">
        <v>17</v>
      </c>
      <c r="C99" s="36"/>
      <c r="D99" s="36"/>
      <c r="E99" s="37"/>
      <c r="F99" s="97"/>
      <c r="G99" s="97"/>
      <c r="H99" s="98"/>
      <c r="I99" s="98"/>
      <c r="J99" s="38">
        <v>0</v>
      </c>
      <c r="K99" s="129"/>
      <c r="L99" s="128"/>
      <c r="M99" s="128"/>
    </row>
    <row r="100" spans="1:13" ht="12" customHeight="1" x14ac:dyDescent="0.2">
      <c r="A100" s="55"/>
      <c r="B100" s="59" t="s">
        <v>15</v>
      </c>
      <c r="C100" s="42"/>
      <c r="D100" s="42"/>
      <c r="E100" s="43"/>
      <c r="F100" s="99"/>
      <c r="G100" s="99"/>
      <c r="H100" s="100"/>
      <c r="I100" s="100"/>
      <c r="J100" s="44">
        <v>0</v>
      </c>
      <c r="K100" s="129"/>
      <c r="L100" s="128"/>
      <c r="M100" s="128"/>
    </row>
    <row r="101" spans="1:13" ht="12" customHeight="1" x14ac:dyDescent="0.2">
      <c r="A101" s="35"/>
      <c r="B101" s="58" t="s">
        <v>16</v>
      </c>
      <c r="C101" s="36"/>
      <c r="D101" s="36"/>
      <c r="E101" s="37"/>
      <c r="F101" s="97"/>
      <c r="G101" s="97"/>
      <c r="H101" s="98"/>
      <c r="I101" s="98"/>
      <c r="J101" s="38">
        <v>0</v>
      </c>
      <c r="K101" s="129"/>
      <c r="L101" s="128"/>
      <c r="M101" s="128"/>
    </row>
    <row r="102" spans="1:13" ht="12" customHeight="1" x14ac:dyDescent="0.2">
      <c r="A102" s="55"/>
      <c r="B102" s="59"/>
      <c r="C102" s="42"/>
      <c r="D102" s="42"/>
      <c r="E102" s="43"/>
      <c r="F102" s="99"/>
      <c r="G102" s="99"/>
      <c r="H102" s="100"/>
      <c r="I102" s="100"/>
      <c r="J102" s="44"/>
      <c r="K102" s="129"/>
      <c r="L102" s="128"/>
      <c r="M102" s="128"/>
    </row>
    <row r="103" spans="1:13" ht="12" customHeight="1" x14ac:dyDescent="0.2">
      <c r="A103" s="35"/>
      <c r="B103" s="58"/>
      <c r="C103" s="36"/>
      <c r="D103" s="36"/>
      <c r="E103" s="37"/>
      <c r="F103" s="97"/>
      <c r="G103" s="97"/>
      <c r="H103" s="98"/>
      <c r="I103" s="98"/>
      <c r="J103" s="38"/>
      <c r="K103" s="130"/>
      <c r="L103" s="128"/>
      <c r="M103" s="128"/>
    </row>
    <row r="104" spans="1:13" ht="14.25" customHeight="1" x14ac:dyDescent="0.2">
      <c r="A104" s="41"/>
      <c r="B104" s="42"/>
      <c r="C104" s="50" t="s">
        <v>62</v>
      </c>
      <c r="D104" s="50"/>
      <c r="E104" s="43"/>
      <c r="F104" s="99"/>
      <c r="G104" s="99"/>
      <c r="H104" s="100"/>
      <c r="I104" s="100"/>
      <c r="J104" s="60">
        <f>+J80+J82+J83+J84+J85+J86+J87+J88+J89+J90+J91+J93</f>
        <v>7143905</v>
      </c>
      <c r="K104" s="129"/>
      <c r="L104" s="128"/>
      <c r="M104" s="128"/>
    </row>
    <row r="105" spans="1:13" ht="12" customHeight="1" x14ac:dyDescent="0.2">
      <c r="A105" s="40"/>
      <c r="B105" s="36"/>
      <c r="C105" s="114"/>
      <c r="D105" s="114"/>
      <c r="E105" s="37"/>
      <c r="F105" s="97"/>
      <c r="G105" s="97"/>
      <c r="H105" s="98"/>
      <c r="I105" s="98"/>
      <c r="J105" s="32"/>
      <c r="K105" s="129"/>
      <c r="L105" s="128"/>
      <c r="M105" s="128"/>
    </row>
    <row r="106" spans="1:13" ht="12" customHeight="1" x14ac:dyDescent="0.2">
      <c r="A106" s="47"/>
      <c r="B106" s="48"/>
      <c r="C106" s="48"/>
      <c r="D106" s="48"/>
      <c r="E106" s="49"/>
      <c r="F106" s="95"/>
      <c r="G106" s="95"/>
      <c r="H106" s="96"/>
      <c r="I106" s="96"/>
      <c r="J106" s="34"/>
      <c r="K106" s="129"/>
      <c r="L106" s="128"/>
      <c r="M106" s="128"/>
    </row>
    <row r="107" spans="1:13" ht="12" customHeight="1" x14ac:dyDescent="0.2">
      <c r="A107" s="35"/>
      <c r="B107" s="30"/>
      <c r="C107" s="30"/>
      <c r="D107" s="30"/>
      <c r="E107" s="37"/>
      <c r="F107" s="97"/>
      <c r="G107" s="97"/>
      <c r="H107" s="98"/>
      <c r="I107" s="98"/>
      <c r="J107" s="32"/>
      <c r="K107" s="129"/>
      <c r="L107" s="128"/>
      <c r="M107" s="128"/>
    </row>
    <row r="108" spans="1:13" ht="12" customHeight="1" x14ac:dyDescent="0.2">
      <c r="A108" s="33" t="s">
        <v>56</v>
      </c>
      <c r="B108" s="42"/>
      <c r="C108" s="42"/>
      <c r="D108" s="42"/>
      <c r="E108" s="43"/>
      <c r="F108" s="99"/>
      <c r="G108" s="99"/>
      <c r="H108" s="100"/>
      <c r="I108" s="100"/>
      <c r="J108" s="60"/>
      <c r="K108" s="129"/>
      <c r="L108" s="128"/>
      <c r="M108" s="128"/>
    </row>
    <row r="109" spans="1:13" ht="12" customHeight="1" x14ac:dyDescent="0.2">
      <c r="A109" s="35"/>
      <c r="B109" s="36" t="s">
        <v>18</v>
      </c>
      <c r="C109" s="36"/>
      <c r="D109" s="36"/>
      <c r="E109" s="37"/>
      <c r="F109" s="97"/>
      <c r="G109" s="97"/>
      <c r="H109" s="98"/>
      <c r="I109" s="98"/>
      <c r="J109" s="38">
        <v>0</v>
      </c>
      <c r="K109" s="132"/>
      <c r="L109" s="128"/>
      <c r="M109" s="128"/>
    </row>
    <row r="110" spans="1:13" ht="12" customHeight="1" x14ac:dyDescent="0.2">
      <c r="A110" s="41"/>
      <c r="B110" s="42" t="s">
        <v>19</v>
      </c>
      <c r="C110" s="42"/>
      <c r="D110" s="42"/>
      <c r="E110" s="43"/>
      <c r="F110" s="99"/>
      <c r="G110" s="99" t="s">
        <v>161</v>
      </c>
      <c r="H110" s="100">
        <v>12</v>
      </c>
      <c r="I110" s="100"/>
      <c r="J110" s="44">
        <f>H110*I110</f>
        <v>0</v>
      </c>
      <c r="K110" s="132"/>
      <c r="L110" s="128"/>
      <c r="M110" s="128"/>
    </row>
    <row r="111" spans="1:13" ht="12" customHeight="1" x14ac:dyDescent="0.2">
      <c r="A111" s="40"/>
      <c r="B111" s="36" t="s">
        <v>20</v>
      </c>
      <c r="C111" s="36"/>
      <c r="D111" s="36"/>
      <c r="E111" s="37"/>
      <c r="F111" s="97"/>
      <c r="G111" s="97" t="s">
        <v>86</v>
      </c>
      <c r="H111" s="98">
        <v>12</v>
      </c>
      <c r="I111" s="98">
        <v>80000</v>
      </c>
      <c r="J111" s="38">
        <f>+I111*H111</f>
        <v>960000</v>
      </c>
      <c r="K111" s="132"/>
      <c r="L111" s="128"/>
      <c r="M111" s="128"/>
    </row>
    <row r="112" spans="1:13" ht="12" customHeight="1" x14ac:dyDescent="0.2">
      <c r="A112" s="41"/>
      <c r="B112" s="42" t="s">
        <v>21</v>
      </c>
      <c r="C112" s="42"/>
      <c r="D112" s="42"/>
      <c r="E112" s="43"/>
      <c r="F112" s="99"/>
      <c r="G112" s="99"/>
      <c r="H112" s="100"/>
      <c r="I112" s="100"/>
      <c r="J112" s="44">
        <v>0</v>
      </c>
      <c r="K112" s="129"/>
      <c r="L112" s="128"/>
      <c r="M112" s="128"/>
    </row>
    <row r="113" spans="1:13" ht="12" customHeight="1" x14ac:dyDescent="0.2">
      <c r="A113" s="40"/>
      <c r="B113" s="36" t="s">
        <v>8</v>
      </c>
      <c r="C113" s="36"/>
      <c r="D113" s="36"/>
      <c r="E113" s="37"/>
      <c r="F113" s="97"/>
      <c r="G113" s="97"/>
      <c r="H113" s="98"/>
      <c r="I113" s="98"/>
      <c r="J113" s="38">
        <v>0</v>
      </c>
      <c r="K113" s="129"/>
      <c r="L113" s="128"/>
      <c r="M113" s="128"/>
    </row>
    <row r="114" spans="1:13" ht="12" customHeight="1" x14ac:dyDescent="0.2">
      <c r="A114" s="39"/>
      <c r="B114" s="26"/>
      <c r="C114" s="26"/>
      <c r="D114" s="26"/>
      <c r="E114" s="27"/>
      <c r="F114" s="95"/>
      <c r="G114" s="95"/>
      <c r="H114" s="96"/>
      <c r="I114" s="96"/>
      <c r="J114" s="28"/>
      <c r="K114" s="129"/>
      <c r="L114" s="128"/>
      <c r="M114" s="128"/>
    </row>
    <row r="115" spans="1:13" ht="12" customHeight="1" x14ac:dyDescent="0.2">
      <c r="A115" s="35"/>
      <c r="B115" s="36"/>
      <c r="C115" s="36"/>
      <c r="D115" s="36"/>
      <c r="E115" s="37"/>
      <c r="F115" s="97"/>
      <c r="G115" s="97"/>
      <c r="H115" s="98"/>
      <c r="I115" s="98"/>
      <c r="J115" s="38"/>
      <c r="K115" s="129"/>
      <c r="L115" s="128"/>
      <c r="M115" s="128"/>
    </row>
    <row r="116" spans="1:13" ht="12" customHeight="1" x14ac:dyDescent="0.2">
      <c r="A116" s="39"/>
      <c r="B116" s="26"/>
      <c r="C116" s="57"/>
      <c r="D116" s="57"/>
      <c r="E116" s="26"/>
      <c r="F116" s="95"/>
      <c r="G116" s="95"/>
      <c r="H116" s="96"/>
      <c r="I116" s="96"/>
      <c r="J116" s="103"/>
      <c r="K116" s="130"/>
      <c r="L116" s="128"/>
      <c r="M116" s="128"/>
    </row>
    <row r="117" spans="1:13" ht="14.25" customHeight="1" x14ac:dyDescent="0.2">
      <c r="A117" s="35"/>
      <c r="B117" s="36"/>
      <c r="C117" s="30" t="s">
        <v>63</v>
      </c>
      <c r="D117" s="30"/>
      <c r="E117" s="37"/>
      <c r="F117" s="86"/>
      <c r="G117" s="86"/>
      <c r="H117" s="87"/>
      <c r="I117" s="87"/>
      <c r="J117" s="32">
        <f>+J111</f>
        <v>960000</v>
      </c>
      <c r="K117" s="129"/>
      <c r="L117" s="128"/>
      <c r="M117" s="128"/>
    </row>
    <row r="118" spans="1:13" ht="12" customHeight="1" x14ac:dyDescent="0.2">
      <c r="A118" s="39"/>
      <c r="B118" s="26"/>
      <c r="C118" s="26"/>
      <c r="D118" s="26"/>
      <c r="E118" s="26"/>
      <c r="F118" s="84"/>
      <c r="G118" s="84"/>
      <c r="H118" s="85"/>
      <c r="I118" s="85"/>
      <c r="J118" s="61"/>
      <c r="K118" s="129"/>
      <c r="L118" s="128"/>
      <c r="M118" s="128"/>
    </row>
    <row r="119" spans="1:13" ht="12" customHeight="1" x14ac:dyDescent="0.2">
      <c r="A119" s="40"/>
      <c r="B119" s="36"/>
      <c r="C119" s="36"/>
      <c r="D119" s="36"/>
      <c r="E119" s="36"/>
      <c r="F119" s="36"/>
      <c r="G119" s="36"/>
      <c r="H119" s="36"/>
      <c r="I119" s="36"/>
      <c r="J119" s="38"/>
      <c r="K119" s="128"/>
      <c r="L119" s="128"/>
      <c r="M119" s="128"/>
    </row>
    <row r="120" spans="1:13" ht="15.75" x14ac:dyDescent="0.2">
      <c r="A120" s="46"/>
      <c r="B120" s="26"/>
      <c r="C120" s="50" t="s">
        <v>64</v>
      </c>
      <c r="D120" s="50"/>
      <c r="E120" s="26"/>
      <c r="F120" s="26"/>
      <c r="G120" s="26"/>
      <c r="H120" s="26"/>
      <c r="I120" s="26"/>
      <c r="J120" s="34">
        <f>+J117+J104+J72</f>
        <v>11128705</v>
      </c>
      <c r="K120" s="128"/>
      <c r="L120" s="128"/>
      <c r="M120" s="128"/>
    </row>
    <row r="121" spans="1:13" ht="12" customHeight="1" x14ac:dyDescent="0.2">
      <c r="A121" s="40"/>
      <c r="B121" s="36"/>
      <c r="C121" s="36"/>
      <c r="D121" s="36"/>
      <c r="E121" s="36"/>
      <c r="F121" s="36"/>
      <c r="G121" s="36"/>
      <c r="H121" s="36"/>
      <c r="I121" s="36"/>
      <c r="J121" s="62"/>
      <c r="K121" s="128"/>
      <c r="L121" s="128"/>
      <c r="M121" s="128"/>
    </row>
    <row r="122" spans="1:13" ht="12" customHeight="1" x14ac:dyDescent="0.2">
      <c r="A122" s="9"/>
      <c r="B122" s="10"/>
      <c r="C122" s="10"/>
      <c r="D122" s="10"/>
      <c r="E122" s="10"/>
      <c r="F122" s="10"/>
      <c r="G122" s="10"/>
      <c r="H122" s="10"/>
      <c r="I122" s="10"/>
      <c r="J122" s="16"/>
      <c r="K122" s="128"/>
      <c r="L122" s="128"/>
      <c r="M122" s="128"/>
    </row>
    <row r="123" spans="1:13" ht="14.1" customHeight="1" x14ac:dyDescent="0.25">
      <c r="A123" s="8"/>
      <c r="B123" s="7"/>
      <c r="C123" s="7"/>
      <c r="D123" s="174" t="s">
        <v>103</v>
      </c>
      <c r="E123" s="174"/>
      <c r="F123" s="174"/>
      <c r="G123" s="174" t="s">
        <v>108</v>
      </c>
      <c r="H123" s="174"/>
      <c r="I123" s="174"/>
      <c r="J123" s="12"/>
      <c r="K123" s="128"/>
      <c r="L123" s="128"/>
      <c r="M123" s="128"/>
    </row>
    <row r="124" spans="1:13" ht="14.1" customHeight="1" x14ac:dyDescent="0.2">
      <c r="A124" s="9"/>
      <c r="B124" s="10"/>
      <c r="C124" s="10"/>
      <c r="D124" s="175" t="s">
        <v>104</v>
      </c>
      <c r="E124" s="175"/>
      <c r="F124" s="175"/>
      <c r="G124" s="175" t="s">
        <v>109</v>
      </c>
      <c r="H124" s="175"/>
      <c r="I124" s="175"/>
      <c r="J124" s="16"/>
      <c r="K124" s="128"/>
      <c r="L124" s="128"/>
      <c r="M124" s="128"/>
    </row>
    <row r="125" spans="1:13" ht="14.1" customHeight="1" x14ac:dyDescent="0.2">
      <c r="A125" s="8"/>
      <c r="B125" s="7"/>
      <c r="C125" s="7"/>
      <c r="D125" s="176" t="s">
        <v>105</v>
      </c>
      <c r="E125" s="176"/>
      <c r="F125" s="176"/>
      <c r="G125" s="176" t="s">
        <v>111</v>
      </c>
      <c r="H125" s="176"/>
      <c r="I125" s="176"/>
      <c r="J125" s="12"/>
      <c r="K125" s="128"/>
      <c r="L125" s="128"/>
      <c r="M125" s="128"/>
    </row>
    <row r="126" spans="1:13" ht="14.1" customHeight="1" x14ac:dyDescent="0.2">
      <c r="A126" s="4"/>
      <c r="B126" s="5"/>
      <c r="C126" s="5"/>
      <c r="D126" s="177" t="s">
        <v>106</v>
      </c>
      <c r="E126" s="177"/>
      <c r="F126" s="177"/>
      <c r="G126" s="177" t="s">
        <v>110</v>
      </c>
      <c r="H126" s="177"/>
      <c r="I126" s="177"/>
      <c r="J126" s="11"/>
      <c r="K126" s="128"/>
      <c r="L126" s="128"/>
      <c r="M126" s="128"/>
    </row>
    <row r="127" spans="1:13" ht="14.1" customHeight="1" x14ac:dyDescent="0.25">
      <c r="A127" s="8"/>
      <c r="B127" s="7"/>
      <c r="C127" s="7"/>
      <c r="D127" s="198" t="s">
        <v>107</v>
      </c>
      <c r="E127" s="198"/>
      <c r="F127" s="198"/>
      <c r="G127" s="118"/>
      <c r="H127" s="118"/>
      <c r="I127" s="118"/>
      <c r="J127" s="12"/>
      <c r="K127" s="128"/>
      <c r="L127" s="128"/>
      <c r="M127" s="128"/>
    </row>
    <row r="128" spans="1:13" ht="12" customHeight="1" x14ac:dyDescent="0.2">
      <c r="A128" s="4"/>
      <c r="B128" s="5"/>
      <c r="C128" s="5"/>
      <c r="D128" s="173"/>
      <c r="E128" s="173"/>
      <c r="F128" s="173"/>
      <c r="G128" s="5"/>
      <c r="H128" s="5"/>
      <c r="I128" s="5"/>
      <c r="J128" s="11"/>
      <c r="K128" s="128"/>
      <c r="L128" s="128"/>
      <c r="M128" s="128"/>
    </row>
    <row r="129" spans="1:13" ht="12" customHeight="1" x14ac:dyDescent="0.2">
      <c r="A129" s="8"/>
      <c r="B129" s="7"/>
      <c r="C129" s="7"/>
      <c r="D129" s="7"/>
      <c r="E129" s="7"/>
      <c r="F129" s="7"/>
      <c r="G129" s="7"/>
      <c r="H129" s="7"/>
      <c r="I129" s="7"/>
      <c r="J129" s="12"/>
      <c r="K129" s="128"/>
      <c r="L129" s="128"/>
      <c r="M129" s="128"/>
    </row>
    <row r="130" spans="1:13" ht="12" customHeight="1" x14ac:dyDescent="0.2">
      <c r="A130" s="6"/>
      <c r="B130" s="5"/>
      <c r="C130" s="5"/>
      <c r="D130" s="5"/>
      <c r="E130" s="5"/>
      <c r="F130" s="5"/>
      <c r="G130" s="5"/>
      <c r="H130" s="5"/>
      <c r="I130" s="5"/>
      <c r="J130" s="13"/>
      <c r="K130" s="128"/>
      <c r="L130" s="128"/>
      <c r="M130" s="128"/>
    </row>
    <row r="131" spans="1:13" ht="12" customHeight="1" x14ac:dyDescent="0.2">
      <c r="A131" s="8"/>
      <c r="B131" s="7"/>
      <c r="C131" s="7"/>
      <c r="D131" s="7"/>
      <c r="E131" s="7"/>
      <c r="F131" s="7"/>
      <c r="G131" s="7"/>
      <c r="H131" s="7"/>
      <c r="I131" s="7"/>
      <c r="J131" s="12"/>
      <c r="K131" s="128"/>
      <c r="L131" s="128"/>
      <c r="M131" s="128"/>
    </row>
    <row r="132" spans="1:13" ht="20.100000000000001" customHeight="1" x14ac:dyDescent="0.2">
      <c r="A132" s="9"/>
      <c r="B132" s="10"/>
      <c r="C132" s="10"/>
      <c r="D132" s="10"/>
      <c r="E132" s="14" t="s">
        <v>67</v>
      </c>
      <c r="F132" s="15"/>
      <c r="G132" s="10"/>
      <c r="H132" s="194">
        <v>15</v>
      </c>
      <c r="I132" s="195"/>
      <c r="J132" s="18"/>
      <c r="K132" s="128"/>
      <c r="L132" s="128"/>
      <c r="M132" s="128"/>
    </row>
    <row r="133" spans="1:13" ht="16.5" customHeight="1" x14ac:dyDescent="0.2">
      <c r="A133" s="8"/>
      <c r="B133" s="7"/>
      <c r="C133" s="7"/>
      <c r="D133" s="7"/>
      <c r="E133" s="187" t="s">
        <v>68</v>
      </c>
      <c r="F133" s="187"/>
      <c r="G133" s="83"/>
      <c r="H133" s="189">
        <f>+J120</f>
        <v>11128705</v>
      </c>
      <c r="I133" s="190"/>
      <c r="J133" s="12"/>
      <c r="K133" s="128"/>
      <c r="L133" s="128"/>
      <c r="M133" s="128"/>
    </row>
    <row r="134" spans="1:13" ht="20.100000000000001" customHeight="1" x14ac:dyDescent="0.2">
      <c r="A134" s="4"/>
      <c r="B134" s="5"/>
      <c r="C134" s="5"/>
      <c r="D134" s="5"/>
      <c r="E134" s="107" t="s">
        <v>69</v>
      </c>
      <c r="F134" s="105"/>
      <c r="G134" s="5"/>
      <c r="H134" s="211">
        <v>995250</v>
      </c>
      <c r="I134" s="212"/>
      <c r="J134" s="11"/>
      <c r="K134" s="128"/>
      <c r="L134" s="128"/>
      <c r="M134" s="128"/>
    </row>
    <row r="135" spans="1:13" ht="16.5" customHeight="1" x14ac:dyDescent="0.2">
      <c r="A135" s="8"/>
      <c r="B135" s="7"/>
      <c r="C135" s="7"/>
      <c r="D135" s="7"/>
      <c r="E135" s="108" t="s">
        <v>87</v>
      </c>
      <c r="F135" s="106"/>
      <c r="G135" s="7"/>
      <c r="H135" s="189">
        <f>+H134*H132</f>
        <v>14928750</v>
      </c>
      <c r="I135" s="190"/>
      <c r="J135" s="12"/>
      <c r="K135" s="128"/>
      <c r="L135" s="128"/>
      <c r="M135" s="128"/>
    </row>
    <row r="136" spans="1:13" ht="20.100000000000001" customHeight="1" x14ac:dyDescent="0.2">
      <c r="A136" s="4"/>
      <c r="B136" s="5"/>
      <c r="C136" s="5"/>
      <c r="D136" s="5"/>
      <c r="E136" s="107" t="s">
        <v>88</v>
      </c>
      <c r="F136" s="105"/>
      <c r="G136" s="5"/>
      <c r="H136" s="211">
        <f>H135-H133</f>
        <v>3800045</v>
      </c>
      <c r="I136" s="212"/>
      <c r="J136" s="11"/>
      <c r="K136" s="128"/>
      <c r="L136" s="128"/>
      <c r="M136" s="128"/>
    </row>
    <row r="137" spans="1:13" ht="12" customHeight="1" x14ac:dyDescent="0.2">
      <c r="A137" s="8"/>
      <c r="B137" s="7"/>
      <c r="C137" s="7"/>
      <c r="D137" s="7"/>
      <c r="E137" s="7"/>
      <c r="F137" s="7"/>
      <c r="G137" s="7"/>
      <c r="H137" s="7"/>
      <c r="I137" s="7"/>
      <c r="J137" s="12"/>
      <c r="K137" s="128"/>
      <c r="L137" s="128"/>
      <c r="M137" s="128"/>
    </row>
    <row r="138" spans="1:13" ht="12" customHeight="1" thickBot="1" x14ac:dyDescent="0.25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128"/>
      <c r="L138" s="128"/>
      <c r="M138" s="128"/>
    </row>
    <row r="139" spans="1:13" ht="12" customHeight="1" thickTop="1" x14ac:dyDescent="0.2">
      <c r="A139" s="8"/>
      <c r="B139" s="7"/>
      <c r="C139" s="7"/>
      <c r="D139" s="7"/>
      <c r="E139" s="7"/>
      <c r="F139" s="7"/>
      <c r="G139" s="7"/>
      <c r="H139" s="7"/>
      <c r="I139" s="7"/>
      <c r="J139" s="12"/>
      <c r="K139" s="128"/>
      <c r="L139" s="128"/>
      <c r="M139" s="128"/>
    </row>
    <row r="140" spans="1:13" ht="12" customHeight="1" x14ac:dyDescent="0.2">
      <c r="A140" s="9"/>
      <c r="B140" s="10"/>
      <c r="C140" s="10"/>
      <c r="D140" s="10"/>
      <c r="E140" s="10"/>
      <c r="F140" s="10"/>
      <c r="G140" s="10"/>
      <c r="H140" s="10"/>
      <c r="I140" s="10"/>
      <c r="J140" s="16"/>
      <c r="K140" s="128"/>
      <c r="L140" s="128"/>
      <c r="M140" s="128"/>
    </row>
    <row r="141" spans="1:13" ht="12" customHeight="1" x14ac:dyDescent="0.2">
      <c r="A141" s="8"/>
      <c r="B141" s="7"/>
      <c r="C141" s="7"/>
      <c r="D141" s="7"/>
      <c r="E141" s="7"/>
      <c r="F141" s="7"/>
      <c r="G141" s="7"/>
      <c r="H141" s="7"/>
      <c r="I141" s="72"/>
      <c r="J141" s="73"/>
      <c r="K141" s="128"/>
      <c r="L141" s="128"/>
      <c r="M141" s="128"/>
    </row>
    <row r="142" spans="1:13" ht="12" customHeight="1" x14ac:dyDescent="0.2">
      <c r="A142" s="9"/>
      <c r="B142" s="10"/>
      <c r="C142" s="10"/>
      <c r="D142" s="10"/>
      <c r="E142" s="10"/>
      <c r="F142" s="10"/>
      <c r="G142" s="10"/>
      <c r="H142" s="10"/>
      <c r="I142" s="70"/>
      <c r="J142" s="71"/>
      <c r="K142" s="128"/>
      <c r="L142" s="128"/>
      <c r="M142" s="128"/>
    </row>
    <row r="143" spans="1:13" ht="12" customHeight="1" x14ac:dyDescent="0.2">
      <c r="A143" s="8"/>
      <c r="B143" s="7"/>
      <c r="C143" s="7"/>
      <c r="D143" s="7"/>
      <c r="E143" s="7"/>
      <c r="F143" s="7"/>
      <c r="G143" s="7"/>
      <c r="H143" s="7"/>
      <c r="I143" s="72"/>
      <c r="J143" s="73"/>
      <c r="K143" s="128"/>
      <c r="L143" s="128"/>
      <c r="M143" s="128"/>
    </row>
    <row r="144" spans="1:13" ht="12" customHeight="1" x14ac:dyDescent="0.2">
      <c r="A144" s="68"/>
      <c r="B144" s="63"/>
      <c r="C144" s="63"/>
      <c r="D144" s="63"/>
      <c r="E144" s="63"/>
      <c r="F144" s="63"/>
      <c r="G144" s="63"/>
      <c r="H144" s="63"/>
      <c r="I144" s="70"/>
      <c r="J144" s="71"/>
      <c r="K144" s="128"/>
      <c r="L144" s="128"/>
      <c r="M144" s="128"/>
    </row>
    <row r="145" spans="1:13" ht="12" customHeight="1" x14ac:dyDescent="0.2">
      <c r="A145" s="64"/>
      <c r="B145" s="65"/>
      <c r="C145" s="65"/>
      <c r="D145" s="65"/>
      <c r="E145" s="65"/>
      <c r="F145" s="65"/>
      <c r="G145" s="65"/>
      <c r="H145" s="65"/>
      <c r="I145" s="7"/>
      <c r="J145" s="12"/>
      <c r="K145" s="128"/>
      <c r="L145" s="128"/>
      <c r="M145" s="128"/>
    </row>
    <row r="146" spans="1:13" ht="12" customHeight="1" x14ac:dyDescent="0.2">
      <c r="A146" s="68"/>
      <c r="B146" s="63"/>
      <c r="C146" s="63"/>
      <c r="D146" s="63"/>
      <c r="E146" s="63"/>
      <c r="F146" s="63"/>
      <c r="G146" s="63"/>
      <c r="I146" s="215" t="s">
        <v>65</v>
      </c>
      <c r="J146" s="216"/>
      <c r="K146" s="128"/>
      <c r="L146" s="128"/>
      <c r="M146" s="128"/>
    </row>
    <row r="147" spans="1:13" ht="12" customHeight="1" x14ac:dyDescent="0.2">
      <c r="A147" s="64"/>
      <c r="B147" s="65"/>
      <c r="C147" s="65"/>
      <c r="D147" s="65"/>
      <c r="E147" s="65"/>
      <c r="F147" s="65"/>
      <c r="G147" s="65"/>
      <c r="H147" s="65"/>
      <c r="I147" s="104">
        <f>+(J104+J72)/J120</f>
        <v>0.91373659379056238</v>
      </c>
      <c r="J147" s="67">
        <f>J120-J117</f>
        <v>10168705</v>
      </c>
      <c r="K147" s="128"/>
      <c r="L147" s="128"/>
      <c r="M147" s="128"/>
    </row>
    <row r="148" spans="1:13" ht="12" customHeight="1" x14ac:dyDescent="0.2">
      <c r="A148" s="68"/>
      <c r="B148" s="63"/>
      <c r="C148" s="63"/>
      <c r="D148" s="63"/>
      <c r="E148" s="63"/>
      <c r="F148" s="63"/>
      <c r="G148" s="63"/>
      <c r="H148" s="63"/>
      <c r="I148" s="63"/>
      <c r="J148" s="69"/>
      <c r="K148" s="128"/>
      <c r="L148" s="128"/>
      <c r="M148" s="128"/>
    </row>
    <row r="149" spans="1:13" ht="12" customHeight="1" x14ac:dyDescent="0.2">
      <c r="A149" s="64"/>
      <c r="B149" s="65"/>
      <c r="C149" s="65"/>
      <c r="D149" s="65"/>
      <c r="E149" s="65"/>
      <c r="F149" s="65"/>
      <c r="G149" s="65"/>
      <c r="H149" s="65"/>
      <c r="I149" s="72"/>
      <c r="J149" s="73"/>
      <c r="K149" s="128"/>
      <c r="L149" s="128"/>
      <c r="M149" s="128"/>
    </row>
    <row r="150" spans="1:13" ht="12" customHeight="1" x14ac:dyDescent="0.2">
      <c r="A150" s="74"/>
      <c r="B150" s="75"/>
      <c r="C150" s="75"/>
      <c r="D150" s="75"/>
      <c r="E150" s="75"/>
      <c r="F150" s="75"/>
      <c r="G150" s="75"/>
      <c r="H150" s="75"/>
      <c r="I150" s="70"/>
      <c r="J150" s="71"/>
      <c r="K150" s="128"/>
      <c r="L150" s="128"/>
      <c r="M150" s="128"/>
    </row>
    <row r="151" spans="1:13" ht="12" customHeight="1" x14ac:dyDescent="0.2">
      <c r="A151" s="64"/>
      <c r="B151" s="65"/>
      <c r="C151" s="65"/>
      <c r="D151" s="65"/>
      <c r="E151" s="65"/>
      <c r="F151" s="65"/>
      <c r="G151" s="65"/>
      <c r="H151" s="65"/>
      <c r="I151" s="72"/>
      <c r="J151" s="73"/>
      <c r="K151" s="128"/>
      <c r="L151" s="128"/>
      <c r="M151" s="128"/>
    </row>
    <row r="152" spans="1:13" ht="12" customHeight="1" x14ac:dyDescent="0.2">
      <c r="A152" s="74"/>
      <c r="B152" s="75"/>
      <c r="C152" s="75"/>
      <c r="D152" s="75"/>
      <c r="E152" s="75"/>
      <c r="F152" s="75"/>
      <c r="G152" s="75"/>
      <c r="H152" s="75"/>
      <c r="I152" s="70"/>
      <c r="J152" s="71"/>
      <c r="K152" s="128"/>
      <c r="L152" s="128"/>
      <c r="M152" s="128"/>
    </row>
    <row r="153" spans="1:13" ht="12" customHeight="1" x14ac:dyDescent="0.2">
      <c r="A153" s="64"/>
      <c r="B153" s="65"/>
      <c r="C153" s="65"/>
      <c r="D153" s="65"/>
      <c r="E153" s="65"/>
      <c r="F153" s="65"/>
      <c r="G153" s="65"/>
      <c r="H153" s="65"/>
      <c r="I153" s="72"/>
      <c r="J153" s="73"/>
      <c r="K153" s="128"/>
      <c r="L153" s="128"/>
      <c r="M153" s="128"/>
    </row>
    <row r="154" spans="1:13" ht="12" customHeight="1" x14ac:dyDescent="0.2">
      <c r="A154" s="74"/>
      <c r="B154" s="75"/>
      <c r="C154" s="75"/>
      <c r="D154" s="75"/>
      <c r="E154" s="75"/>
      <c r="F154" s="75"/>
      <c r="G154" s="75"/>
      <c r="H154" s="75"/>
      <c r="I154" s="213" t="s">
        <v>66</v>
      </c>
      <c r="J154" s="214"/>
      <c r="K154" s="128"/>
      <c r="L154" s="128"/>
      <c r="M154" s="128"/>
    </row>
    <row r="155" spans="1:13" ht="12" customHeight="1" x14ac:dyDescent="0.2">
      <c r="A155" s="64"/>
      <c r="B155" s="65"/>
      <c r="C155" s="65"/>
      <c r="D155" s="65"/>
      <c r="E155" s="65"/>
      <c r="F155" s="65"/>
      <c r="G155" s="65"/>
      <c r="H155" s="65"/>
      <c r="I155" s="76">
        <f>+J117/J120</f>
        <v>8.6263406209437662E-2</v>
      </c>
      <c r="J155" s="77">
        <f>+J117</f>
        <v>960000</v>
      </c>
      <c r="K155" s="128"/>
      <c r="L155" s="128"/>
      <c r="M155" s="128"/>
    </row>
    <row r="156" spans="1:13" ht="12" customHeight="1" x14ac:dyDescent="0.2">
      <c r="A156" s="68"/>
      <c r="B156" s="63"/>
      <c r="C156" s="63"/>
      <c r="D156" s="63"/>
      <c r="E156" s="63"/>
      <c r="F156" s="63"/>
      <c r="G156" s="63"/>
      <c r="H156" s="63"/>
      <c r="I156" s="75"/>
      <c r="J156" s="78"/>
      <c r="K156" s="128"/>
      <c r="L156" s="128"/>
      <c r="M156" s="128"/>
    </row>
    <row r="157" spans="1:13" ht="15" x14ac:dyDescent="0.2">
      <c r="A157" s="64"/>
      <c r="B157" s="65"/>
      <c r="C157" s="65"/>
      <c r="D157" s="65"/>
      <c r="E157" s="65"/>
      <c r="F157" s="65"/>
      <c r="G157" s="65"/>
      <c r="H157" s="65"/>
      <c r="I157" s="65"/>
      <c r="J157" s="66"/>
      <c r="K157" s="128"/>
      <c r="L157" s="128"/>
      <c r="M157" s="128"/>
    </row>
    <row r="158" spans="1:13" ht="15" x14ac:dyDescent="0.2">
      <c r="A158" s="68"/>
      <c r="B158" s="63"/>
      <c r="C158" s="63"/>
      <c r="D158" s="63"/>
      <c r="E158" s="63"/>
      <c r="F158" s="63"/>
      <c r="G158" s="63"/>
      <c r="H158" s="63"/>
      <c r="I158" s="201" t="s">
        <v>166</v>
      </c>
      <c r="J158" s="202"/>
      <c r="K158" s="128"/>
      <c r="L158" s="128"/>
      <c r="M158" s="128"/>
    </row>
    <row r="159" spans="1:13" ht="15" x14ac:dyDescent="0.2">
      <c r="A159" s="64"/>
      <c r="B159" s="65"/>
      <c r="C159" s="65"/>
      <c r="D159" s="65"/>
      <c r="E159" s="65"/>
      <c r="F159" s="65"/>
      <c r="G159" s="65"/>
      <c r="H159" s="65"/>
      <c r="I159" s="203"/>
      <c r="J159" s="204"/>
      <c r="K159" s="128"/>
      <c r="L159" s="128"/>
      <c r="M159" s="128"/>
    </row>
    <row r="160" spans="1:13" ht="15" x14ac:dyDescent="0.2">
      <c r="A160" s="68"/>
      <c r="B160" s="63"/>
      <c r="C160" s="63"/>
      <c r="D160" s="63"/>
      <c r="E160" s="63"/>
      <c r="F160" s="63"/>
      <c r="G160" s="63"/>
      <c r="H160" s="63"/>
      <c r="I160" s="63"/>
      <c r="J160" s="69"/>
      <c r="K160" s="128"/>
      <c r="L160" s="128"/>
      <c r="M160" s="128"/>
    </row>
    <row r="161" spans="1:13" ht="15" x14ac:dyDescent="0.2">
      <c r="A161" s="64"/>
      <c r="B161" s="65"/>
      <c r="C161" s="65"/>
      <c r="D161" s="65"/>
      <c r="E161" s="65"/>
      <c r="F161" s="65"/>
      <c r="G161" s="65"/>
      <c r="H161" s="65"/>
      <c r="I161" s="65"/>
      <c r="J161" s="66"/>
      <c r="K161" s="128"/>
      <c r="L161" s="128"/>
      <c r="M161" s="128"/>
    </row>
    <row r="162" spans="1:13" ht="15" x14ac:dyDescent="0.2">
      <c r="A162" s="205" t="s">
        <v>130</v>
      </c>
      <c r="B162" s="206"/>
      <c r="C162" s="206"/>
      <c r="D162" s="206"/>
      <c r="E162" s="206"/>
      <c r="F162" s="206"/>
      <c r="G162" s="206"/>
      <c r="H162" s="206"/>
      <c r="I162" s="206"/>
      <c r="J162" s="207"/>
      <c r="K162" s="128"/>
      <c r="L162" s="128"/>
      <c r="M162" s="128"/>
    </row>
    <row r="163" spans="1:13" ht="13.5" thickBot="1" x14ac:dyDescent="0.25">
      <c r="A163" s="79"/>
      <c r="B163" s="80"/>
      <c r="C163" s="81"/>
      <c r="D163" s="81"/>
      <c r="E163" s="81"/>
      <c r="F163" s="81"/>
      <c r="G163" s="81"/>
      <c r="H163" s="81"/>
      <c r="I163" s="81"/>
      <c r="J163" s="82"/>
      <c r="K163" s="128"/>
      <c r="L163" s="128"/>
      <c r="M163" s="128"/>
    </row>
    <row r="164" spans="1:13" ht="13.5" thickTop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3" x14ac:dyDescent="0.2">
      <c r="A165" s="200"/>
      <c r="B165" s="200"/>
      <c r="C165" s="200"/>
      <c r="D165" s="200"/>
      <c r="E165" s="200"/>
      <c r="F165" s="208"/>
      <c r="G165" s="199"/>
      <c r="H165" s="199"/>
      <c r="I165" s="210"/>
      <c r="J165" s="1"/>
    </row>
    <row r="166" spans="1:13" x14ac:dyDescent="0.2">
      <c r="A166" s="200"/>
      <c r="B166" s="200"/>
      <c r="C166" s="200"/>
      <c r="D166" s="200"/>
      <c r="E166" s="200"/>
      <c r="F166" s="209"/>
      <c r="G166" s="199"/>
      <c r="H166" s="199"/>
      <c r="I166" s="210"/>
      <c r="J166" s="1"/>
    </row>
    <row r="167" spans="1:13" x14ac:dyDescent="0.2">
      <c r="A167" s="119"/>
      <c r="B167" s="119"/>
      <c r="C167" s="119"/>
      <c r="D167" s="119"/>
      <c r="E167" s="119"/>
      <c r="F167" s="119"/>
      <c r="G167" s="119"/>
      <c r="H167" s="119"/>
      <c r="I167" s="1"/>
      <c r="J167" s="1"/>
    </row>
    <row r="168" spans="1:13" ht="14.25" x14ac:dyDescent="0.2">
      <c r="A168" s="119"/>
      <c r="B168" s="119"/>
      <c r="C168" s="119"/>
      <c r="D168" s="119"/>
      <c r="E168" s="120"/>
      <c r="F168" s="121"/>
      <c r="G168" s="122"/>
      <c r="H168" s="119"/>
      <c r="I168" s="1"/>
      <c r="J168" s="1"/>
    </row>
    <row r="169" spans="1:13" ht="14.25" x14ac:dyDescent="0.2">
      <c r="A169" s="119"/>
      <c r="B169" s="119"/>
      <c r="C169" s="119"/>
      <c r="D169" s="119"/>
      <c r="E169" s="120"/>
      <c r="F169" s="120"/>
      <c r="G169" s="122"/>
      <c r="H169" s="119"/>
      <c r="I169" s="1"/>
      <c r="J169" s="1"/>
    </row>
    <row r="170" spans="1:13" ht="14.25" x14ac:dyDescent="0.2">
      <c r="A170" s="119"/>
      <c r="B170" s="119"/>
      <c r="C170" s="119"/>
      <c r="D170" s="119"/>
      <c r="E170" s="120"/>
      <c r="F170" s="120"/>
      <c r="G170" s="122"/>
      <c r="H170" s="119"/>
      <c r="I170" s="1"/>
      <c r="J170" s="1"/>
    </row>
    <row r="171" spans="1:13" ht="14.25" x14ac:dyDescent="0.2">
      <c r="A171" s="119"/>
      <c r="B171" s="119"/>
      <c r="C171" s="119"/>
      <c r="D171" s="119"/>
      <c r="E171" s="120"/>
      <c r="F171" s="120"/>
      <c r="G171" s="122"/>
      <c r="H171" s="119"/>
      <c r="I171" s="1"/>
      <c r="J171" s="1"/>
    </row>
    <row r="172" spans="1:13" ht="14.25" x14ac:dyDescent="0.2">
      <c r="A172" s="119"/>
      <c r="B172" s="119"/>
      <c r="C172" s="119"/>
      <c r="D172" s="119"/>
      <c r="E172" s="120"/>
      <c r="F172" s="120"/>
      <c r="G172" s="122"/>
      <c r="H172" s="119"/>
      <c r="I172" s="1"/>
      <c r="J172" s="1"/>
    </row>
    <row r="173" spans="1:13" ht="14.25" x14ac:dyDescent="0.2">
      <c r="A173" s="119"/>
      <c r="B173" s="119"/>
      <c r="C173" s="119"/>
      <c r="D173" s="119"/>
      <c r="E173" s="120"/>
      <c r="F173" s="120"/>
      <c r="G173" s="122"/>
      <c r="H173" s="119"/>
      <c r="I173" s="1"/>
      <c r="J173" s="1"/>
    </row>
    <row r="174" spans="1:13" ht="14.25" x14ac:dyDescent="0.2">
      <c r="A174" s="119"/>
      <c r="B174" s="119"/>
      <c r="C174" s="119"/>
      <c r="D174" s="119"/>
      <c r="E174" s="123"/>
      <c r="F174" s="123"/>
      <c r="G174" s="124"/>
      <c r="H174" s="119"/>
      <c r="I174" s="1"/>
      <c r="J174" s="1"/>
    </row>
    <row r="175" spans="1:13" ht="14.25" x14ac:dyDescent="0.2">
      <c r="A175" s="119"/>
      <c r="B175" s="119"/>
      <c r="C175" s="119"/>
      <c r="D175" s="119"/>
      <c r="E175" s="120"/>
      <c r="F175" s="120"/>
      <c r="G175" s="124"/>
      <c r="H175" s="119"/>
      <c r="I175" s="1"/>
      <c r="J175" s="1"/>
    </row>
    <row r="176" spans="1:13" ht="14.25" x14ac:dyDescent="0.2">
      <c r="A176" s="119"/>
      <c r="B176" s="119"/>
      <c r="C176" s="119"/>
      <c r="D176" s="119"/>
      <c r="E176" s="123"/>
      <c r="F176" s="123"/>
      <c r="G176" s="124"/>
      <c r="H176" s="119"/>
      <c r="I176" s="1"/>
      <c r="J176" s="1"/>
    </row>
    <row r="177" spans="1:10" ht="14.25" x14ac:dyDescent="0.2">
      <c r="A177" s="119"/>
      <c r="B177" s="119"/>
      <c r="C177" s="119"/>
      <c r="D177" s="119"/>
      <c r="E177" s="120"/>
      <c r="F177" s="120"/>
      <c r="G177" s="122"/>
      <c r="H177" s="119"/>
      <c r="I177" s="1"/>
      <c r="J177" s="1"/>
    </row>
    <row r="178" spans="1:10" ht="14.25" x14ac:dyDescent="0.2">
      <c r="A178" s="125"/>
      <c r="B178" s="125"/>
      <c r="C178" s="125"/>
      <c r="D178" s="125"/>
      <c r="E178" s="123"/>
      <c r="F178" s="120"/>
      <c r="G178" s="122"/>
      <c r="H178" s="125"/>
    </row>
    <row r="179" spans="1:10" ht="14.25" x14ac:dyDescent="0.2">
      <c r="A179" s="125"/>
      <c r="B179" s="125"/>
      <c r="C179" s="125"/>
      <c r="D179" s="125"/>
      <c r="E179" s="120"/>
      <c r="F179" s="120"/>
      <c r="G179" s="122"/>
      <c r="H179" s="125"/>
    </row>
    <row r="180" spans="1:10" ht="14.25" x14ac:dyDescent="0.2">
      <c r="A180" s="125"/>
      <c r="B180" s="125"/>
      <c r="C180" s="125"/>
      <c r="D180" s="125"/>
      <c r="E180" s="123"/>
      <c r="F180" s="120"/>
      <c r="G180" s="122"/>
      <c r="H180" s="125"/>
    </row>
    <row r="181" spans="1:10" ht="14.25" x14ac:dyDescent="0.2">
      <c r="A181" s="125"/>
      <c r="B181" s="125"/>
      <c r="C181" s="125"/>
      <c r="D181" s="125"/>
      <c r="E181" s="120"/>
      <c r="F181" s="120"/>
      <c r="G181" s="122"/>
      <c r="H181" s="125"/>
    </row>
    <row r="182" spans="1:10" ht="14.25" x14ac:dyDescent="0.2">
      <c r="A182" s="125"/>
      <c r="B182" s="125"/>
      <c r="C182" s="125"/>
      <c r="D182" s="125"/>
      <c r="E182" s="123"/>
      <c r="F182" s="120"/>
      <c r="G182" s="122"/>
      <c r="H182" s="125"/>
    </row>
    <row r="183" spans="1:10" ht="14.25" x14ac:dyDescent="0.2">
      <c r="A183" s="125"/>
      <c r="B183" s="125"/>
      <c r="C183" s="125"/>
      <c r="D183" s="125"/>
      <c r="E183" s="120"/>
      <c r="F183" s="120"/>
      <c r="G183" s="122"/>
      <c r="H183" s="125"/>
    </row>
    <row r="184" spans="1:10" ht="14.25" x14ac:dyDescent="0.2">
      <c r="A184" s="125"/>
      <c r="B184" s="125"/>
      <c r="C184" s="125"/>
      <c r="D184" s="125"/>
      <c r="E184" s="123"/>
      <c r="F184" s="120"/>
      <c r="G184" s="122"/>
      <c r="H184" s="125"/>
    </row>
    <row r="185" spans="1:10" ht="15" x14ac:dyDescent="0.25">
      <c r="A185" s="125"/>
      <c r="B185" s="125"/>
      <c r="C185" s="125"/>
      <c r="D185" s="125"/>
      <c r="E185" s="125"/>
      <c r="F185" s="120"/>
      <c r="G185" s="126"/>
      <c r="H185" s="125"/>
    </row>
    <row r="186" spans="1:10" ht="15" x14ac:dyDescent="0.25">
      <c r="A186" s="125"/>
      <c r="B186" s="125"/>
      <c r="C186" s="125"/>
      <c r="D186" s="125"/>
      <c r="E186" s="125"/>
      <c r="F186" s="125"/>
      <c r="G186" s="127"/>
      <c r="H186" s="125"/>
    </row>
  </sheetData>
  <sheetProtection algorithmName="SHA-512" hashValue="bA2O2h4CHgnzkZ6HzEtLXsu9cmV1QuEvwXqLF+tHdB7IbxplEAz30T7x0iEkwzLh1S2Yh8PfF2IibLSIgxXmPA==" saltValue="7Mf8fbirlN75x3h3U0PvFQ==" spinCount="100000" sheet="1" selectLockedCells="1" selectUnlockedCells="1"/>
  <mergeCells count="37">
    <mergeCell ref="A1:D1"/>
    <mergeCell ref="G165:H166"/>
    <mergeCell ref="A165:E166"/>
    <mergeCell ref="I158:J158"/>
    <mergeCell ref="I159:J159"/>
    <mergeCell ref="A162:J162"/>
    <mergeCell ref="F165:F166"/>
    <mergeCell ref="I165:I166"/>
    <mergeCell ref="H135:I135"/>
    <mergeCell ref="H134:I134"/>
    <mergeCell ref="I154:J154"/>
    <mergeCell ref="H136:I136"/>
    <mergeCell ref="I146:J146"/>
    <mergeCell ref="J1:J3"/>
    <mergeCell ref="E2:I2"/>
    <mergeCell ref="E3:I3"/>
    <mergeCell ref="A12:E13"/>
    <mergeCell ref="F12:H12"/>
    <mergeCell ref="E133:F133"/>
    <mergeCell ref="A2:D2"/>
    <mergeCell ref="H133:I133"/>
    <mergeCell ref="A10:J10"/>
    <mergeCell ref="A3:D3"/>
    <mergeCell ref="C7:C8"/>
    <mergeCell ref="F5:H5"/>
    <mergeCell ref="H132:I132"/>
    <mergeCell ref="E41:F41"/>
    <mergeCell ref="D123:F123"/>
    <mergeCell ref="D124:F124"/>
    <mergeCell ref="D125:F125"/>
    <mergeCell ref="D126:F126"/>
    <mergeCell ref="D127:F127"/>
    <mergeCell ref="D128:F128"/>
    <mergeCell ref="G123:I123"/>
    <mergeCell ref="G124:I124"/>
    <mergeCell ref="G125:I125"/>
    <mergeCell ref="G126:I126"/>
  </mergeCells>
  <phoneticPr fontId="0" type="noConversion"/>
  <printOptions horizontalCentered="1"/>
  <pageMargins left="0.36" right="0.43" top="0.78" bottom="0.73" header="0" footer="0"/>
  <pageSetup scale="62" orientation="portrait" horizontalDpi="300" verticalDpi="300" r:id="rId1"/>
  <headerFooter alignWithMargins="0"/>
  <rowBreaks count="2" manualBreakCount="2">
    <brk id="78" max="16383" man="1"/>
    <brk id="138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7"/>
  <sheetViews>
    <sheetView showGridLines="0" showZeros="0" tabSelected="1" view="pageBreakPreview" topLeftCell="A115" zoomScale="90" zoomScaleNormal="81" zoomScaleSheetLayoutView="90" workbookViewId="0">
      <selection activeCell="L154" sqref="L154"/>
    </sheetView>
  </sheetViews>
  <sheetFormatPr baseColWidth="10" defaultRowHeight="12.75" x14ac:dyDescent="0.2"/>
  <cols>
    <col min="1" max="1" width="2.85546875" customWidth="1"/>
    <col min="2" max="2" width="2.42578125" customWidth="1"/>
    <col min="3" max="3" width="9.42578125" customWidth="1"/>
    <col min="4" max="4" width="8.28515625" customWidth="1"/>
    <col min="5" max="5" width="16.42578125" customWidth="1"/>
    <col min="6" max="6" width="35.7109375" customWidth="1"/>
    <col min="8" max="8" width="15.140625" customWidth="1"/>
    <col min="9" max="9" width="18.85546875" customWidth="1"/>
    <col min="10" max="10" width="20.140625" customWidth="1"/>
    <col min="12" max="12" width="47.5703125" bestFit="1" customWidth="1"/>
    <col min="13" max="13" width="11.5703125" bestFit="1" customWidth="1"/>
    <col min="14" max="14" width="12.5703125" bestFit="1" customWidth="1"/>
    <col min="18" max="18" width="13" bestFit="1" customWidth="1"/>
  </cols>
  <sheetData>
    <row r="1" spans="1:13" ht="9.9499999999999993" customHeight="1" x14ac:dyDescent="0.2">
      <c r="A1" s="188" t="s">
        <v>5</v>
      </c>
      <c r="B1" s="188"/>
      <c r="C1" s="188"/>
      <c r="D1" s="188"/>
      <c r="E1" s="2"/>
      <c r="J1" s="217" t="s">
        <v>89</v>
      </c>
      <c r="K1" s="128"/>
      <c r="L1" s="128"/>
      <c r="M1" s="128"/>
    </row>
    <row r="2" spans="1:13" ht="11.25" customHeight="1" x14ac:dyDescent="0.2">
      <c r="A2" s="188" t="s">
        <v>6</v>
      </c>
      <c r="B2" s="188"/>
      <c r="C2" s="188"/>
      <c r="D2" s="188"/>
      <c r="E2" s="218" t="s">
        <v>22</v>
      </c>
      <c r="F2" s="218"/>
      <c r="G2" s="218"/>
      <c r="H2" s="218"/>
      <c r="I2" s="218"/>
      <c r="J2" s="220"/>
      <c r="K2" s="128"/>
      <c r="L2" s="128"/>
      <c r="M2" s="128"/>
    </row>
    <row r="3" spans="1:13" ht="12" customHeight="1" x14ac:dyDescent="0.2">
      <c r="A3" s="188" t="s">
        <v>7</v>
      </c>
      <c r="B3" s="188"/>
      <c r="C3" s="188"/>
      <c r="D3" s="188"/>
      <c r="E3" s="219" t="s">
        <v>80</v>
      </c>
      <c r="F3" s="219"/>
      <c r="G3" s="219"/>
      <c r="H3" s="219"/>
      <c r="I3" s="219"/>
      <c r="J3" s="220"/>
      <c r="K3" s="128"/>
      <c r="L3" s="128"/>
      <c r="M3" s="128"/>
    </row>
    <row r="4" spans="1:13" ht="12" customHeight="1" x14ac:dyDescent="0.2">
      <c r="A4" s="2"/>
      <c r="B4" s="2"/>
      <c r="C4" s="2"/>
      <c r="D4" s="2"/>
      <c r="E4" s="90"/>
      <c r="F4" s="90"/>
      <c r="G4" s="90"/>
      <c r="H4" s="90"/>
      <c r="I4" s="90"/>
      <c r="J4" s="89"/>
      <c r="K4" s="128"/>
      <c r="L4" s="128"/>
      <c r="M4" s="128"/>
    </row>
    <row r="5" spans="1:13" ht="15" x14ac:dyDescent="0.25">
      <c r="F5" s="193" t="s">
        <v>82</v>
      </c>
      <c r="G5" s="193"/>
      <c r="H5" s="193"/>
      <c r="K5" s="128"/>
      <c r="L5" s="128"/>
      <c r="M5" s="128"/>
    </row>
    <row r="6" spans="1:13" ht="6.75" customHeight="1" x14ac:dyDescent="0.2">
      <c r="B6" s="3"/>
      <c r="C6" s="3"/>
      <c r="D6" s="3"/>
      <c r="E6" s="3"/>
      <c r="F6" s="1"/>
      <c r="G6" s="1"/>
      <c r="H6" s="221"/>
      <c r="I6" s="221"/>
      <c r="J6" s="1"/>
      <c r="K6" s="128"/>
      <c r="L6" s="128"/>
      <c r="M6" s="128"/>
    </row>
    <row r="7" spans="1:13" x14ac:dyDescent="0.2">
      <c r="A7" s="1"/>
      <c r="B7" s="1"/>
      <c r="C7" s="192" t="s">
        <v>81</v>
      </c>
      <c r="D7" s="1"/>
      <c r="E7" s="1"/>
      <c r="F7" s="1"/>
      <c r="G7" s="1"/>
      <c r="H7" s="1"/>
      <c r="I7" s="1"/>
      <c r="J7" s="1"/>
      <c r="K7" s="128"/>
      <c r="L7" s="128"/>
      <c r="M7" s="128"/>
    </row>
    <row r="8" spans="1:13" x14ac:dyDescent="0.2">
      <c r="B8" s="3"/>
      <c r="C8" s="192"/>
      <c r="D8" s="3"/>
      <c r="E8" s="3"/>
      <c r="F8" s="1"/>
      <c r="G8" s="1"/>
      <c r="H8" s="3" t="s">
        <v>57</v>
      </c>
      <c r="I8" s="17" t="s">
        <v>58</v>
      </c>
      <c r="J8" s="17" t="s">
        <v>59</v>
      </c>
      <c r="K8" s="128"/>
      <c r="L8" s="128"/>
      <c r="M8" s="128"/>
    </row>
    <row r="9" spans="1:13" x14ac:dyDescent="0.2">
      <c r="K9" s="128"/>
      <c r="L9" s="128"/>
      <c r="M9" s="128"/>
    </row>
    <row r="10" spans="1:13" ht="15" x14ac:dyDescent="0.25">
      <c r="A10" s="191" t="s">
        <v>162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28"/>
      <c r="L10" s="128"/>
      <c r="M10" s="128"/>
    </row>
    <row r="11" spans="1:13" ht="5.25" customHeight="1" thickBo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28"/>
      <c r="L11" s="128"/>
      <c r="M11" s="128"/>
    </row>
    <row r="12" spans="1:13" ht="12" customHeight="1" thickTop="1" x14ac:dyDescent="0.2">
      <c r="A12" s="178" t="s">
        <v>0</v>
      </c>
      <c r="B12" s="179"/>
      <c r="C12" s="179"/>
      <c r="D12" s="179"/>
      <c r="E12" s="180"/>
      <c r="F12" s="184" t="s">
        <v>4</v>
      </c>
      <c r="G12" s="185"/>
      <c r="H12" s="186"/>
      <c r="I12" s="92" t="s">
        <v>83</v>
      </c>
      <c r="J12" s="93" t="s">
        <v>60</v>
      </c>
      <c r="K12" s="128"/>
      <c r="L12" s="128"/>
      <c r="M12" s="128"/>
    </row>
    <row r="13" spans="1:13" ht="12" customHeight="1" thickBot="1" x14ac:dyDescent="0.25">
      <c r="A13" s="181"/>
      <c r="B13" s="182"/>
      <c r="C13" s="182"/>
      <c r="D13" s="182"/>
      <c r="E13" s="183"/>
      <c r="F13" s="20" t="s">
        <v>1</v>
      </c>
      <c r="G13" s="20" t="s">
        <v>2</v>
      </c>
      <c r="H13" s="20" t="s">
        <v>3</v>
      </c>
      <c r="I13" s="91" t="s">
        <v>84</v>
      </c>
      <c r="J13" s="172" t="s">
        <v>163</v>
      </c>
      <c r="K13" s="128"/>
      <c r="L13" s="128"/>
      <c r="M13" s="128"/>
    </row>
    <row r="14" spans="1:13" ht="12" customHeight="1" thickTop="1" x14ac:dyDescent="0.2">
      <c r="A14" s="25" t="s">
        <v>51</v>
      </c>
      <c r="B14" s="26"/>
      <c r="C14" s="26"/>
      <c r="D14" s="26"/>
      <c r="E14" s="27"/>
      <c r="F14" s="95"/>
      <c r="G14" s="95"/>
      <c r="H14" s="96"/>
      <c r="I14" s="96"/>
      <c r="J14" s="28"/>
      <c r="K14" s="128"/>
      <c r="L14" s="139" t="s">
        <v>131</v>
      </c>
      <c r="M14" s="142"/>
    </row>
    <row r="15" spans="1:13" ht="12" customHeight="1" x14ac:dyDescent="0.2">
      <c r="A15" s="143"/>
      <c r="B15" s="30"/>
      <c r="C15" s="30"/>
      <c r="D15" s="30"/>
      <c r="E15" s="31"/>
      <c r="F15" s="97"/>
      <c r="G15" s="97"/>
      <c r="H15" s="98"/>
      <c r="I15" s="98"/>
      <c r="J15" s="32"/>
      <c r="K15" s="128"/>
      <c r="L15" s="142"/>
      <c r="M15" s="142"/>
    </row>
    <row r="16" spans="1:13" ht="12" customHeight="1" x14ac:dyDescent="0.2">
      <c r="A16" s="33" t="s">
        <v>52</v>
      </c>
      <c r="B16" s="26"/>
      <c r="C16" s="26"/>
      <c r="D16" s="26"/>
      <c r="E16" s="27"/>
      <c r="F16" s="95"/>
      <c r="G16" s="95"/>
      <c r="H16" s="96"/>
      <c r="I16" s="96"/>
      <c r="J16" s="34">
        <v>0</v>
      </c>
      <c r="K16" s="128"/>
      <c r="L16" s="142" t="s">
        <v>133</v>
      </c>
      <c r="M16" s="144">
        <f>+J47+J50+J53+J56+J57+J58+J63</f>
        <v>2590000</v>
      </c>
    </row>
    <row r="17" spans="1:13" ht="12" customHeight="1" x14ac:dyDescent="0.2">
      <c r="A17" s="40"/>
      <c r="B17" s="36"/>
      <c r="C17" s="36"/>
      <c r="D17" s="36"/>
      <c r="E17" s="37"/>
      <c r="F17" s="97"/>
      <c r="G17" s="97"/>
      <c r="H17" s="98"/>
      <c r="I17" s="98"/>
      <c r="J17" s="38"/>
      <c r="K17" s="128"/>
      <c r="L17" s="142" t="s">
        <v>135</v>
      </c>
      <c r="M17" s="144">
        <f>+J87+J88+J89+J90+J91+J94</f>
        <v>2557100</v>
      </c>
    </row>
    <row r="18" spans="1:13" ht="12" customHeight="1" x14ac:dyDescent="0.2">
      <c r="A18" s="46"/>
      <c r="B18" s="26" t="s">
        <v>23</v>
      </c>
      <c r="C18" s="26"/>
      <c r="D18" s="26"/>
      <c r="E18" s="27"/>
      <c r="F18" s="95"/>
      <c r="G18" s="95"/>
      <c r="H18" s="96"/>
      <c r="I18" s="96"/>
      <c r="J18" s="28">
        <v>0</v>
      </c>
      <c r="K18" s="128"/>
      <c r="L18" s="142" t="s">
        <v>136</v>
      </c>
      <c r="M18" s="144">
        <f>+J82+J83+J84+J85+J86</f>
        <v>1846342.5</v>
      </c>
    </row>
    <row r="19" spans="1:13" ht="12" customHeight="1" x14ac:dyDescent="0.2">
      <c r="A19" s="40"/>
      <c r="B19" s="36" t="s">
        <v>24</v>
      </c>
      <c r="C19" s="36"/>
      <c r="D19" s="36"/>
      <c r="E19" s="37"/>
      <c r="F19" s="97"/>
      <c r="G19" s="97"/>
      <c r="H19" s="98"/>
      <c r="I19" s="98"/>
      <c r="J19" s="38">
        <v>0</v>
      </c>
      <c r="K19" s="128"/>
      <c r="L19" s="142" t="s">
        <v>138</v>
      </c>
      <c r="M19" s="144">
        <f>+J102</f>
        <v>400000</v>
      </c>
    </row>
    <row r="20" spans="1:13" ht="12" customHeight="1" x14ac:dyDescent="0.2">
      <c r="A20" s="41"/>
      <c r="B20" s="42"/>
      <c r="C20" s="42"/>
      <c r="D20" s="42"/>
      <c r="E20" s="43"/>
      <c r="F20" s="99"/>
      <c r="G20" s="99"/>
      <c r="H20" s="100"/>
      <c r="I20" s="100"/>
      <c r="J20" s="44"/>
      <c r="K20" s="130">
        <v>0</v>
      </c>
      <c r="L20" s="142" t="s">
        <v>137</v>
      </c>
      <c r="M20" s="144">
        <f>+J111</f>
        <v>960000</v>
      </c>
    </row>
    <row r="21" spans="1:13" ht="12" customHeight="1" x14ac:dyDescent="0.2">
      <c r="A21" s="45" t="s">
        <v>53</v>
      </c>
      <c r="B21" s="36"/>
      <c r="C21" s="36"/>
      <c r="D21" s="36"/>
      <c r="E21" s="37"/>
      <c r="F21" s="97"/>
      <c r="G21" s="97"/>
      <c r="H21" s="98"/>
      <c r="I21" s="98"/>
      <c r="J21" s="32">
        <v>0</v>
      </c>
      <c r="K21" s="128"/>
      <c r="L21" s="142"/>
      <c r="M21" s="145">
        <f>SUM(M16:M20)</f>
        <v>8353442.5</v>
      </c>
    </row>
    <row r="22" spans="1:13" ht="12" customHeight="1" x14ac:dyDescent="0.2">
      <c r="A22" s="33"/>
      <c r="B22" s="42"/>
      <c r="C22" s="42"/>
      <c r="D22" s="42"/>
      <c r="E22" s="43"/>
      <c r="F22" s="99"/>
      <c r="G22" s="99"/>
      <c r="H22" s="100"/>
      <c r="I22" s="100"/>
      <c r="J22" s="44"/>
      <c r="K22" s="128"/>
      <c r="L22" s="136"/>
      <c r="M22" s="136"/>
    </row>
    <row r="23" spans="1:13" ht="12" customHeight="1" x14ac:dyDescent="0.2">
      <c r="A23" s="45"/>
      <c r="B23" s="36" t="s">
        <v>25</v>
      </c>
      <c r="C23" s="36"/>
      <c r="D23" s="36"/>
      <c r="E23" s="37"/>
      <c r="F23" s="97"/>
      <c r="G23" s="97"/>
      <c r="H23" s="98"/>
      <c r="I23" s="98"/>
      <c r="J23" s="38">
        <v>0</v>
      </c>
      <c r="K23" s="128"/>
      <c r="L23" s="128"/>
      <c r="M23" s="128"/>
    </row>
    <row r="24" spans="1:13" ht="12" customHeight="1" x14ac:dyDescent="0.2">
      <c r="A24" s="41"/>
      <c r="B24" s="42" t="s">
        <v>24</v>
      </c>
      <c r="C24" s="42"/>
      <c r="D24" s="42"/>
      <c r="E24" s="43"/>
      <c r="F24" s="99"/>
      <c r="G24" s="99"/>
      <c r="H24" s="100"/>
      <c r="I24" s="100"/>
      <c r="J24" s="28">
        <v>0</v>
      </c>
      <c r="K24" s="128"/>
      <c r="L24" s="128"/>
      <c r="M24" s="128"/>
    </row>
    <row r="25" spans="1:13" ht="12" customHeight="1" x14ac:dyDescent="0.2">
      <c r="A25" s="40"/>
      <c r="B25" s="36" t="s">
        <v>9</v>
      </c>
      <c r="C25" s="36"/>
      <c r="D25" s="36"/>
      <c r="E25" s="37"/>
      <c r="F25" s="97"/>
      <c r="G25" s="97"/>
      <c r="H25" s="98"/>
      <c r="I25" s="98"/>
      <c r="J25" s="38">
        <v>0</v>
      </c>
      <c r="K25" s="128"/>
      <c r="L25" s="128"/>
      <c r="M25" s="128"/>
    </row>
    <row r="26" spans="1:13" ht="12" customHeight="1" x14ac:dyDescent="0.2">
      <c r="A26" s="46"/>
      <c r="B26" s="26"/>
      <c r="C26" s="26"/>
      <c r="D26" s="26"/>
      <c r="E26" s="27"/>
      <c r="F26" s="95"/>
      <c r="G26" s="95"/>
      <c r="H26" s="96"/>
      <c r="I26" s="96"/>
      <c r="J26" s="28"/>
      <c r="K26" s="130">
        <v>0</v>
      </c>
      <c r="L26" s="128"/>
      <c r="M26" s="128"/>
    </row>
    <row r="27" spans="1:13" ht="12" customHeight="1" x14ac:dyDescent="0.2">
      <c r="A27" s="45" t="s">
        <v>90</v>
      </c>
      <c r="B27" s="30"/>
      <c r="C27" s="30"/>
      <c r="D27" s="30"/>
      <c r="E27" s="31"/>
      <c r="F27" s="97"/>
      <c r="G27" s="97"/>
      <c r="H27" s="98"/>
      <c r="I27" s="98"/>
      <c r="J27" s="32">
        <v>0</v>
      </c>
      <c r="K27" s="128"/>
      <c r="L27" s="128"/>
      <c r="M27" s="128"/>
    </row>
    <row r="28" spans="1:13" ht="12" customHeight="1" x14ac:dyDescent="0.2">
      <c r="A28" s="46"/>
      <c r="B28" s="26" t="s">
        <v>91</v>
      </c>
      <c r="C28" s="26"/>
      <c r="D28" s="26"/>
      <c r="E28" s="27"/>
      <c r="F28" s="95"/>
      <c r="G28" s="95"/>
      <c r="H28" s="96"/>
      <c r="I28" s="96"/>
      <c r="J28" s="28">
        <v>0</v>
      </c>
      <c r="K28" s="128"/>
      <c r="L28" s="128"/>
      <c r="M28" s="128"/>
    </row>
    <row r="29" spans="1:13" ht="12" customHeight="1" x14ac:dyDescent="0.2">
      <c r="A29" s="40"/>
      <c r="B29" s="36" t="s">
        <v>139</v>
      </c>
      <c r="C29" s="36"/>
      <c r="D29" s="36"/>
      <c r="E29" s="37"/>
      <c r="F29" s="97"/>
      <c r="G29" s="97"/>
      <c r="H29" s="98"/>
      <c r="I29" s="98"/>
      <c r="J29" s="38">
        <v>0</v>
      </c>
      <c r="K29" s="128"/>
      <c r="L29" s="128"/>
      <c r="M29" s="128"/>
    </row>
    <row r="30" spans="1:13" ht="12" customHeight="1" x14ac:dyDescent="0.2">
      <c r="A30" s="46"/>
      <c r="B30" s="42" t="s">
        <v>140</v>
      </c>
      <c r="C30" s="42"/>
      <c r="D30" s="26"/>
      <c r="E30" s="27"/>
      <c r="F30" s="95"/>
      <c r="G30" s="95"/>
      <c r="H30" s="96"/>
      <c r="I30" s="96"/>
      <c r="J30" s="28">
        <v>0</v>
      </c>
      <c r="K30" s="128"/>
      <c r="L30" s="128"/>
      <c r="M30" s="128"/>
    </row>
    <row r="31" spans="1:13" ht="12" customHeight="1" x14ac:dyDescent="0.2">
      <c r="A31" s="40"/>
      <c r="B31" s="36" t="s">
        <v>26</v>
      </c>
      <c r="C31" s="36"/>
      <c r="D31" s="36"/>
      <c r="E31" s="37"/>
      <c r="F31" s="97"/>
      <c r="G31" s="97"/>
      <c r="H31" s="98"/>
      <c r="I31" s="98"/>
      <c r="J31" s="38">
        <v>0</v>
      </c>
      <c r="K31" s="128"/>
      <c r="L31" s="128"/>
      <c r="M31" s="128"/>
    </row>
    <row r="32" spans="1:13" ht="12" customHeight="1" x14ac:dyDescent="0.2">
      <c r="A32" s="46"/>
      <c r="B32" s="42" t="s">
        <v>27</v>
      </c>
      <c r="C32" s="42"/>
      <c r="D32" s="26"/>
      <c r="E32" s="27"/>
      <c r="F32" s="95"/>
      <c r="G32" s="95"/>
      <c r="H32" s="96"/>
      <c r="I32" s="96"/>
      <c r="J32" s="28">
        <v>0</v>
      </c>
      <c r="K32" s="128"/>
      <c r="L32" s="128"/>
      <c r="M32" s="128"/>
    </row>
    <row r="33" spans="1:13" ht="12" customHeight="1" x14ac:dyDescent="0.2">
      <c r="A33" s="40"/>
      <c r="B33" s="36" t="s">
        <v>9</v>
      </c>
      <c r="C33" s="36"/>
      <c r="D33" s="36"/>
      <c r="E33" s="37"/>
      <c r="F33" s="97"/>
      <c r="G33" s="97"/>
      <c r="H33" s="98"/>
      <c r="I33" s="98"/>
      <c r="J33" s="38">
        <v>0</v>
      </c>
      <c r="K33" s="128"/>
      <c r="L33" s="128"/>
      <c r="M33" s="128"/>
    </row>
    <row r="34" spans="1:13" ht="12" customHeight="1" x14ac:dyDescent="0.2">
      <c r="A34" s="46"/>
      <c r="B34" s="42" t="s">
        <v>28</v>
      </c>
      <c r="C34" s="42"/>
      <c r="D34" s="26"/>
      <c r="E34" s="27"/>
      <c r="F34" s="95"/>
      <c r="G34" s="95"/>
      <c r="H34" s="96"/>
      <c r="I34" s="96"/>
      <c r="J34" s="28">
        <v>0</v>
      </c>
      <c r="K34" s="128"/>
      <c r="L34" s="128"/>
      <c r="M34" s="128"/>
    </row>
    <row r="35" spans="1:13" ht="12" customHeight="1" x14ac:dyDescent="0.2">
      <c r="A35" s="40"/>
      <c r="B35" s="36" t="s">
        <v>29</v>
      </c>
      <c r="C35" s="36"/>
      <c r="D35" s="36"/>
      <c r="E35" s="37"/>
      <c r="F35" s="97"/>
      <c r="G35" s="97"/>
      <c r="H35" s="98"/>
      <c r="I35" s="98"/>
      <c r="J35" s="38">
        <v>0</v>
      </c>
      <c r="K35" s="128"/>
      <c r="L35" s="128"/>
      <c r="M35" s="128"/>
    </row>
    <row r="36" spans="1:13" ht="12" customHeight="1" x14ac:dyDescent="0.2">
      <c r="A36" s="46"/>
      <c r="B36" s="42" t="s">
        <v>30</v>
      </c>
      <c r="C36" s="42"/>
      <c r="D36" s="26"/>
      <c r="E36" s="27"/>
      <c r="F36" s="95"/>
      <c r="G36" s="95"/>
      <c r="H36" s="96"/>
      <c r="I36" s="96"/>
      <c r="J36" s="28">
        <v>0</v>
      </c>
      <c r="K36" s="128"/>
      <c r="L36" s="128"/>
      <c r="M36" s="128"/>
    </row>
    <row r="37" spans="1:13" ht="12" customHeight="1" x14ac:dyDescent="0.2">
      <c r="A37" s="40"/>
      <c r="B37" s="36" t="s">
        <v>92</v>
      </c>
      <c r="C37" s="36"/>
      <c r="D37" s="88"/>
      <c r="E37" s="37"/>
      <c r="F37" s="97"/>
      <c r="G37" s="97"/>
      <c r="H37" s="98"/>
      <c r="I37" s="98"/>
      <c r="J37" s="38">
        <v>0</v>
      </c>
      <c r="K37" s="128"/>
      <c r="L37" s="128"/>
      <c r="M37" s="128"/>
    </row>
    <row r="38" spans="1:13" ht="12" customHeight="1" x14ac:dyDescent="0.2">
      <c r="A38" s="46"/>
      <c r="B38" s="26"/>
      <c r="C38" s="146"/>
      <c r="D38" s="26"/>
      <c r="E38" s="27"/>
      <c r="F38" s="95"/>
      <c r="G38" s="95"/>
      <c r="H38" s="96"/>
      <c r="I38" s="96"/>
      <c r="J38" s="28"/>
      <c r="K38" s="128"/>
      <c r="L38" s="128"/>
      <c r="M38" s="128"/>
    </row>
    <row r="39" spans="1:13" ht="12" customHeight="1" x14ac:dyDescent="0.2">
      <c r="A39" s="40"/>
      <c r="B39" s="36"/>
      <c r="C39" s="36"/>
      <c r="D39" s="36"/>
      <c r="E39" s="37"/>
      <c r="F39" s="97"/>
      <c r="G39" s="97"/>
      <c r="H39" s="98"/>
      <c r="I39" s="98"/>
      <c r="J39" s="38"/>
      <c r="K39" s="130">
        <v>0</v>
      </c>
      <c r="L39" s="128"/>
      <c r="M39" s="128"/>
    </row>
    <row r="40" spans="1:13" ht="12" customHeight="1" x14ac:dyDescent="0.2">
      <c r="A40" s="47" t="s">
        <v>85</v>
      </c>
      <c r="B40" s="48"/>
      <c r="C40" s="48"/>
      <c r="D40" s="48"/>
      <c r="E40" s="49"/>
      <c r="F40" s="95"/>
      <c r="G40" s="95"/>
      <c r="H40" s="96"/>
      <c r="I40" s="96"/>
      <c r="J40" s="34">
        <f>+J47+J50+J53+J56+J57+J58</f>
        <v>1715000</v>
      </c>
      <c r="K40" s="128"/>
      <c r="L40" s="128"/>
      <c r="M40" s="128"/>
    </row>
    <row r="41" spans="1:13" ht="12" customHeight="1" x14ac:dyDescent="0.2">
      <c r="A41" s="40"/>
      <c r="B41" s="36" t="s">
        <v>31</v>
      </c>
      <c r="C41" s="36"/>
      <c r="D41" s="36"/>
      <c r="E41" s="37"/>
      <c r="F41" s="97"/>
      <c r="G41" s="97"/>
      <c r="H41" s="98"/>
      <c r="I41" s="87"/>
      <c r="J41" s="38">
        <f t="shared" ref="J41:J58" si="0">+I41*H41</f>
        <v>0</v>
      </c>
      <c r="K41" s="128"/>
      <c r="L41" s="128"/>
      <c r="M41" s="128"/>
    </row>
    <row r="42" spans="1:13" ht="12" customHeight="1" x14ac:dyDescent="0.2">
      <c r="A42" s="46"/>
      <c r="B42" s="26" t="s">
        <v>32</v>
      </c>
      <c r="C42" s="26"/>
      <c r="D42" s="26"/>
      <c r="E42" s="27"/>
      <c r="F42" s="95"/>
      <c r="G42" s="95"/>
      <c r="H42" s="96"/>
      <c r="I42" s="96"/>
      <c r="J42" s="28">
        <f t="shared" si="0"/>
        <v>0</v>
      </c>
      <c r="K42" s="128"/>
      <c r="L42" s="128"/>
      <c r="M42" s="128"/>
    </row>
    <row r="43" spans="1:13" ht="12" customHeight="1" x14ac:dyDescent="0.2">
      <c r="A43" s="40"/>
      <c r="B43" s="36" t="s">
        <v>70</v>
      </c>
      <c r="C43" s="36"/>
      <c r="D43" s="36"/>
      <c r="E43" s="37"/>
      <c r="F43" s="97"/>
      <c r="G43" s="97"/>
      <c r="H43" s="98"/>
      <c r="I43" s="98"/>
      <c r="J43" s="38">
        <f t="shared" si="0"/>
        <v>0</v>
      </c>
      <c r="K43" s="128"/>
      <c r="L43" s="128"/>
      <c r="M43" s="128"/>
    </row>
    <row r="44" spans="1:13" ht="12" customHeight="1" x14ac:dyDescent="0.2">
      <c r="A44" s="46"/>
      <c r="B44" s="26" t="s">
        <v>33</v>
      </c>
      <c r="C44" s="26"/>
      <c r="D44" s="26"/>
      <c r="E44" s="27"/>
      <c r="F44" s="95"/>
      <c r="G44" s="95"/>
      <c r="H44" s="96"/>
      <c r="I44" s="96"/>
      <c r="J44" s="28">
        <f t="shared" si="0"/>
        <v>0</v>
      </c>
      <c r="K44" s="128"/>
      <c r="L44" s="128"/>
      <c r="M44" s="128"/>
    </row>
    <row r="45" spans="1:13" ht="12" customHeight="1" x14ac:dyDescent="0.2">
      <c r="A45" s="40"/>
      <c r="B45" s="36" t="s">
        <v>34</v>
      </c>
      <c r="C45" s="36"/>
      <c r="D45" s="36"/>
      <c r="E45" s="37"/>
      <c r="F45" s="97"/>
      <c r="G45" s="97"/>
      <c r="H45" s="98"/>
      <c r="I45" s="98"/>
      <c r="J45" s="38">
        <f t="shared" si="0"/>
        <v>0</v>
      </c>
      <c r="K45" s="128"/>
      <c r="L45" s="128"/>
      <c r="M45" s="128"/>
    </row>
    <row r="46" spans="1:13" ht="12" customHeight="1" x14ac:dyDescent="0.2">
      <c r="A46" s="46"/>
      <c r="B46" s="26" t="s">
        <v>35</v>
      </c>
      <c r="C46" s="26"/>
      <c r="D46" s="26"/>
      <c r="E46" s="27"/>
      <c r="F46" s="95"/>
      <c r="G46" s="95"/>
      <c r="H46" s="96"/>
      <c r="I46" s="96"/>
      <c r="J46" s="28">
        <f t="shared" si="0"/>
        <v>0</v>
      </c>
      <c r="K46" s="128"/>
      <c r="L46" s="128"/>
      <c r="M46" s="128"/>
    </row>
    <row r="47" spans="1:13" ht="12" customHeight="1" x14ac:dyDescent="0.2">
      <c r="A47" s="45"/>
      <c r="B47" s="36" t="s">
        <v>141</v>
      </c>
      <c r="C47" s="30"/>
      <c r="D47" s="30"/>
      <c r="E47" s="31"/>
      <c r="F47" s="97"/>
      <c r="G47" s="97" t="s">
        <v>98</v>
      </c>
      <c r="H47" s="98">
        <v>4</v>
      </c>
      <c r="I47" s="98">
        <v>35000</v>
      </c>
      <c r="J47" s="38">
        <f>+I47*H47</f>
        <v>140000</v>
      </c>
      <c r="K47" s="128"/>
      <c r="L47" s="128"/>
      <c r="M47" s="128"/>
    </row>
    <row r="48" spans="1:13" ht="12" customHeight="1" x14ac:dyDescent="0.2">
      <c r="A48" s="46"/>
      <c r="B48" s="26" t="s">
        <v>71</v>
      </c>
      <c r="C48" s="26"/>
      <c r="D48" s="26"/>
      <c r="E48" s="27"/>
      <c r="F48" s="95"/>
      <c r="G48" s="95"/>
      <c r="H48" s="96"/>
      <c r="I48" s="96"/>
      <c r="J48" s="28">
        <f t="shared" si="0"/>
        <v>0</v>
      </c>
      <c r="K48" s="128"/>
      <c r="L48" s="128"/>
      <c r="M48" s="128"/>
    </row>
    <row r="49" spans="1:13" ht="12" customHeight="1" x14ac:dyDescent="0.2">
      <c r="A49" s="40"/>
      <c r="B49" s="36" t="s">
        <v>72</v>
      </c>
      <c r="C49" s="36"/>
      <c r="D49" s="36"/>
      <c r="E49" s="37"/>
      <c r="F49" s="97"/>
      <c r="G49" s="97"/>
      <c r="H49" s="98"/>
      <c r="I49" s="98"/>
      <c r="J49" s="38">
        <f t="shared" si="0"/>
        <v>0</v>
      </c>
      <c r="K49" s="128"/>
      <c r="L49" s="128"/>
      <c r="M49" s="128"/>
    </row>
    <row r="50" spans="1:13" ht="12" customHeight="1" x14ac:dyDescent="0.2">
      <c r="A50" s="46"/>
      <c r="B50" s="42" t="s">
        <v>37</v>
      </c>
      <c r="C50" s="42"/>
      <c r="D50" s="42"/>
      <c r="E50" s="43"/>
      <c r="F50" s="95"/>
      <c r="G50" s="99" t="s">
        <v>98</v>
      </c>
      <c r="H50" s="96">
        <v>20</v>
      </c>
      <c r="I50" s="100">
        <v>35000</v>
      </c>
      <c r="J50" s="28">
        <f t="shared" si="0"/>
        <v>700000</v>
      </c>
      <c r="K50" s="128"/>
      <c r="L50" s="128"/>
      <c r="M50" s="128"/>
    </row>
    <row r="51" spans="1:13" ht="12" customHeight="1" x14ac:dyDescent="0.2">
      <c r="A51" s="40"/>
      <c r="B51" s="36" t="s">
        <v>73</v>
      </c>
      <c r="C51" s="36"/>
      <c r="D51" s="36"/>
      <c r="E51" s="37"/>
      <c r="F51" s="97"/>
      <c r="G51" s="97"/>
      <c r="H51" s="98"/>
      <c r="I51" s="98"/>
      <c r="J51" s="38">
        <f t="shared" si="0"/>
        <v>0</v>
      </c>
      <c r="K51" s="128"/>
      <c r="L51" s="128"/>
      <c r="M51" s="128"/>
    </row>
    <row r="52" spans="1:13" ht="12" customHeight="1" x14ac:dyDescent="0.2">
      <c r="A52" s="46"/>
      <c r="B52" s="42" t="s">
        <v>76</v>
      </c>
      <c r="C52" s="42"/>
      <c r="D52" s="42"/>
      <c r="E52" s="43"/>
      <c r="F52" s="95"/>
      <c r="G52" s="95"/>
      <c r="H52" s="96"/>
      <c r="I52" s="96"/>
      <c r="J52" s="28">
        <f t="shared" si="0"/>
        <v>0</v>
      </c>
      <c r="K52" s="128"/>
      <c r="L52" s="128"/>
      <c r="M52" s="128"/>
    </row>
    <row r="53" spans="1:13" ht="12" customHeight="1" x14ac:dyDescent="0.2">
      <c r="A53" s="40"/>
      <c r="B53" s="36" t="s">
        <v>11</v>
      </c>
      <c r="C53" s="36"/>
      <c r="D53" s="36"/>
      <c r="E53" s="37"/>
      <c r="F53" s="97"/>
      <c r="G53" s="97" t="s">
        <v>98</v>
      </c>
      <c r="H53" s="98">
        <v>4</v>
      </c>
      <c r="I53" s="98">
        <v>35000</v>
      </c>
      <c r="J53" s="38">
        <f t="shared" si="0"/>
        <v>140000</v>
      </c>
      <c r="K53" s="128"/>
      <c r="L53" s="128"/>
      <c r="M53" s="128"/>
    </row>
    <row r="54" spans="1:13" ht="12" customHeight="1" x14ac:dyDescent="0.2">
      <c r="A54" s="46"/>
      <c r="B54" s="42"/>
      <c r="C54" s="42" t="s">
        <v>38</v>
      </c>
      <c r="D54" s="42"/>
      <c r="E54" s="43"/>
      <c r="F54" s="95"/>
      <c r="G54" s="95"/>
      <c r="H54" s="96"/>
      <c r="I54" s="96"/>
      <c r="J54" s="28">
        <f t="shared" si="0"/>
        <v>0</v>
      </c>
      <c r="K54" s="128"/>
      <c r="L54" s="128"/>
      <c r="M54" s="128"/>
    </row>
    <row r="55" spans="1:13" ht="12" customHeight="1" x14ac:dyDescent="0.2">
      <c r="A55" s="40"/>
      <c r="B55" s="36"/>
      <c r="C55" s="36" t="s">
        <v>39</v>
      </c>
      <c r="D55" s="36"/>
      <c r="E55" s="37"/>
      <c r="F55" s="97"/>
      <c r="G55" s="97"/>
      <c r="H55" s="98"/>
      <c r="I55" s="98"/>
      <c r="J55" s="38">
        <f t="shared" si="0"/>
        <v>0</v>
      </c>
      <c r="K55" s="128"/>
      <c r="L55" s="128"/>
      <c r="M55" s="128"/>
    </row>
    <row r="56" spans="1:13" ht="12" customHeight="1" x14ac:dyDescent="0.2">
      <c r="A56" s="46"/>
      <c r="B56" s="42" t="s">
        <v>77</v>
      </c>
      <c r="C56" s="42"/>
      <c r="D56" s="42"/>
      <c r="E56" s="43"/>
      <c r="F56" s="95"/>
      <c r="G56" s="99" t="s">
        <v>98</v>
      </c>
      <c r="H56" s="96">
        <v>12</v>
      </c>
      <c r="I56" s="100">
        <v>35000</v>
      </c>
      <c r="J56" s="28">
        <f t="shared" si="0"/>
        <v>420000</v>
      </c>
      <c r="K56" s="128"/>
      <c r="L56" s="128"/>
      <c r="M56" s="128"/>
    </row>
    <row r="57" spans="1:13" ht="12" customHeight="1" x14ac:dyDescent="0.2">
      <c r="A57" s="40"/>
      <c r="B57" s="36" t="s">
        <v>74</v>
      </c>
      <c r="C57" s="36"/>
      <c r="D57" s="36"/>
      <c r="E57" s="37"/>
      <c r="F57" s="97" t="s">
        <v>99</v>
      </c>
      <c r="G57" s="97" t="s">
        <v>98</v>
      </c>
      <c r="H57" s="98">
        <v>4</v>
      </c>
      <c r="I57" s="98">
        <v>35000</v>
      </c>
      <c r="J57" s="38">
        <f t="shared" si="0"/>
        <v>140000</v>
      </c>
      <c r="K57" s="128"/>
      <c r="L57" s="128"/>
      <c r="M57" s="128"/>
    </row>
    <row r="58" spans="1:13" ht="12" customHeight="1" x14ac:dyDescent="0.2">
      <c r="A58" s="46"/>
      <c r="B58" s="42" t="s">
        <v>75</v>
      </c>
      <c r="C58" s="42"/>
      <c r="D58" s="42"/>
      <c r="E58" s="43"/>
      <c r="F58" s="95"/>
      <c r="G58" s="99" t="s">
        <v>98</v>
      </c>
      <c r="H58" s="96">
        <v>5</v>
      </c>
      <c r="I58" s="100">
        <v>35000</v>
      </c>
      <c r="J58" s="28">
        <f t="shared" si="0"/>
        <v>175000</v>
      </c>
      <c r="K58" s="128"/>
      <c r="L58" s="128"/>
      <c r="M58" s="128"/>
    </row>
    <row r="59" spans="1:13" ht="12" customHeight="1" x14ac:dyDescent="0.2">
      <c r="A59" s="40"/>
      <c r="B59" s="36"/>
      <c r="C59" s="36"/>
      <c r="D59" s="36"/>
      <c r="E59" s="37"/>
      <c r="F59" s="97"/>
      <c r="G59" s="97"/>
      <c r="H59" s="98"/>
      <c r="I59" s="98"/>
      <c r="J59" s="38"/>
      <c r="K59" s="128"/>
      <c r="L59" s="128"/>
      <c r="M59" s="128"/>
    </row>
    <row r="60" spans="1:13" ht="12" customHeight="1" x14ac:dyDescent="0.2">
      <c r="A60" s="46"/>
      <c r="B60" s="26"/>
      <c r="C60" s="26"/>
      <c r="D60" s="26"/>
      <c r="E60" s="27"/>
      <c r="F60" s="95"/>
      <c r="G60" s="95"/>
      <c r="H60" s="96"/>
      <c r="I60" s="96"/>
      <c r="J60" s="28"/>
      <c r="K60" s="130"/>
      <c r="L60" s="128"/>
      <c r="M60" s="128"/>
    </row>
    <row r="61" spans="1:13" ht="12" customHeight="1" x14ac:dyDescent="0.2">
      <c r="A61" s="45" t="s">
        <v>54</v>
      </c>
      <c r="B61" s="36"/>
      <c r="C61" s="36"/>
      <c r="D61" s="36"/>
      <c r="E61" s="37"/>
      <c r="F61" s="97"/>
      <c r="G61" s="97"/>
      <c r="H61" s="98"/>
      <c r="I61" s="98"/>
      <c r="J61" s="32">
        <f>SUM(J63:J68)</f>
        <v>875000</v>
      </c>
      <c r="K61" s="128"/>
      <c r="L61" s="128"/>
      <c r="M61" s="128"/>
    </row>
    <row r="62" spans="1:13" ht="12" customHeight="1" x14ac:dyDescent="0.2">
      <c r="A62" s="46"/>
      <c r="B62" s="26"/>
      <c r="C62" s="26"/>
      <c r="D62" s="26"/>
      <c r="E62" s="27"/>
      <c r="F62" s="95"/>
      <c r="G62" s="95"/>
      <c r="H62" s="96"/>
      <c r="I62" s="96"/>
      <c r="J62" s="28"/>
      <c r="K62" s="128"/>
      <c r="L62" s="128"/>
      <c r="M62" s="128"/>
    </row>
    <row r="63" spans="1:13" ht="12" customHeight="1" x14ac:dyDescent="0.2">
      <c r="A63" s="40"/>
      <c r="B63" s="36" t="s">
        <v>12</v>
      </c>
      <c r="C63" s="36"/>
      <c r="D63" s="36"/>
      <c r="E63" s="37"/>
      <c r="F63" s="97"/>
      <c r="G63" s="97" t="s">
        <v>97</v>
      </c>
      <c r="H63" s="98">
        <v>25</v>
      </c>
      <c r="I63" s="98">
        <v>35000</v>
      </c>
      <c r="J63" s="38">
        <f>+I63*H63</f>
        <v>875000</v>
      </c>
      <c r="K63" s="128"/>
      <c r="L63" s="128"/>
      <c r="M63" s="128"/>
    </row>
    <row r="64" spans="1:13" ht="12" customHeight="1" x14ac:dyDescent="0.2">
      <c r="A64" s="46"/>
      <c r="B64" s="26" t="s">
        <v>40</v>
      </c>
      <c r="C64" s="26"/>
      <c r="D64" s="26"/>
      <c r="E64" s="27"/>
      <c r="F64" s="95"/>
      <c r="G64" s="95"/>
      <c r="H64" s="96"/>
      <c r="I64" s="96"/>
      <c r="J64" s="28">
        <v>0</v>
      </c>
      <c r="K64" s="128"/>
      <c r="L64" s="128"/>
      <c r="M64" s="128"/>
    </row>
    <row r="65" spans="1:13" ht="12" customHeight="1" x14ac:dyDescent="0.2">
      <c r="A65" s="40"/>
      <c r="B65" s="36" t="s">
        <v>41</v>
      </c>
      <c r="C65" s="36"/>
      <c r="D65" s="36"/>
      <c r="E65" s="37"/>
      <c r="F65" s="97"/>
      <c r="G65" s="97"/>
      <c r="H65" s="98"/>
      <c r="I65" s="98"/>
      <c r="J65" s="38">
        <v>0</v>
      </c>
      <c r="K65" s="131"/>
      <c r="L65" s="128"/>
      <c r="M65" s="128"/>
    </row>
    <row r="66" spans="1:13" ht="12" customHeight="1" x14ac:dyDescent="0.2">
      <c r="A66" s="46"/>
      <c r="B66" s="26" t="s">
        <v>42</v>
      </c>
      <c r="C66" s="26"/>
      <c r="D66" s="26"/>
      <c r="E66" s="27"/>
      <c r="F66" s="95"/>
      <c r="G66" s="95"/>
      <c r="H66" s="96"/>
      <c r="I66" s="96"/>
      <c r="J66" s="28">
        <v>0</v>
      </c>
      <c r="K66" s="128"/>
      <c r="L66" s="128"/>
      <c r="M66" s="128"/>
    </row>
    <row r="67" spans="1:13" ht="12" customHeight="1" x14ac:dyDescent="0.2">
      <c r="A67" s="40"/>
      <c r="B67" s="36" t="s">
        <v>128</v>
      </c>
      <c r="C67" s="36"/>
      <c r="D67" s="36"/>
      <c r="E67" s="37"/>
      <c r="F67" s="97"/>
      <c r="G67" s="97"/>
      <c r="H67" s="98"/>
      <c r="I67" s="98"/>
      <c r="J67" s="38">
        <v>0</v>
      </c>
      <c r="K67" s="128"/>
      <c r="L67" s="128"/>
      <c r="M67" s="128"/>
    </row>
    <row r="68" spans="1:13" ht="12" customHeight="1" x14ac:dyDescent="0.2">
      <c r="A68" s="46"/>
      <c r="B68" s="26" t="s">
        <v>129</v>
      </c>
      <c r="C68" s="26"/>
      <c r="D68" s="26"/>
      <c r="E68" s="27"/>
      <c r="F68" s="95"/>
      <c r="G68" s="95"/>
      <c r="H68" s="96"/>
      <c r="I68" s="96"/>
      <c r="J68" s="28">
        <v>0</v>
      </c>
      <c r="K68" s="128"/>
      <c r="L68" s="128"/>
      <c r="M68" s="128"/>
    </row>
    <row r="69" spans="1:13" ht="12" customHeight="1" x14ac:dyDescent="0.2">
      <c r="A69" s="40"/>
      <c r="B69" s="36"/>
      <c r="C69" s="88"/>
      <c r="D69" s="36"/>
      <c r="E69" s="37"/>
      <c r="F69" s="97"/>
      <c r="G69" s="97"/>
      <c r="H69" s="98"/>
      <c r="I69" s="98"/>
      <c r="J69" s="38">
        <v>0</v>
      </c>
      <c r="K69" s="128"/>
      <c r="L69" s="128"/>
      <c r="M69" s="128"/>
    </row>
    <row r="70" spans="1:13" ht="12" customHeight="1" x14ac:dyDescent="0.2">
      <c r="A70" s="46"/>
      <c r="B70" s="26"/>
      <c r="C70" s="26"/>
      <c r="D70" s="26"/>
      <c r="E70" s="27"/>
      <c r="F70" s="95"/>
      <c r="G70" s="95"/>
      <c r="H70" s="96"/>
      <c r="I70" s="96"/>
      <c r="J70" s="28"/>
      <c r="K70" s="128"/>
      <c r="L70" s="128"/>
      <c r="M70" s="128"/>
    </row>
    <row r="71" spans="1:13" ht="12" customHeight="1" x14ac:dyDescent="0.2">
      <c r="A71" s="40"/>
      <c r="B71" s="36"/>
      <c r="C71" s="36"/>
      <c r="D71" s="36"/>
      <c r="E71" s="37"/>
      <c r="F71" s="97"/>
      <c r="G71" s="97"/>
      <c r="H71" s="98"/>
      <c r="I71" s="98"/>
      <c r="J71" s="38"/>
      <c r="K71" s="130"/>
      <c r="L71" s="128"/>
      <c r="M71" s="128"/>
    </row>
    <row r="72" spans="1:13" ht="15.75" x14ac:dyDescent="0.2">
      <c r="A72" s="47"/>
      <c r="B72" s="26"/>
      <c r="C72" s="50" t="s">
        <v>61</v>
      </c>
      <c r="D72" s="50"/>
      <c r="E72" s="27"/>
      <c r="F72" s="95"/>
      <c r="G72" s="95"/>
      <c r="H72" s="96"/>
      <c r="I72" s="96"/>
      <c r="J72" s="34">
        <f>+J61+J40</f>
        <v>2590000</v>
      </c>
      <c r="K72" s="131"/>
      <c r="L72" s="128"/>
      <c r="M72" s="128"/>
    </row>
    <row r="73" spans="1:13" ht="12" customHeight="1" x14ac:dyDescent="0.2">
      <c r="A73" s="40"/>
      <c r="B73" s="36"/>
      <c r="C73" s="36"/>
      <c r="D73" s="36"/>
      <c r="E73" s="37"/>
      <c r="F73" s="97"/>
      <c r="G73" s="97"/>
      <c r="H73" s="98"/>
      <c r="I73" s="98"/>
      <c r="J73" s="38"/>
      <c r="K73" s="131"/>
      <c r="L73" s="128"/>
      <c r="M73" s="128"/>
    </row>
    <row r="74" spans="1:13" ht="12" customHeight="1" x14ac:dyDescent="0.2">
      <c r="A74" s="46"/>
      <c r="B74" s="26"/>
      <c r="C74" s="26"/>
      <c r="D74" s="26"/>
      <c r="E74" s="27"/>
      <c r="F74" s="95"/>
      <c r="G74" s="95"/>
      <c r="H74" s="96"/>
      <c r="I74" s="96"/>
      <c r="J74" s="28"/>
      <c r="K74" s="131"/>
      <c r="L74" s="128"/>
      <c r="M74" s="128"/>
    </row>
    <row r="75" spans="1:13" ht="12" customHeight="1" x14ac:dyDescent="0.2">
      <c r="A75" s="40"/>
      <c r="B75" s="36"/>
      <c r="C75" s="36"/>
      <c r="D75" s="36"/>
      <c r="E75" s="37"/>
      <c r="F75" s="97"/>
      <c r="G75" s="97"/>
      <c r="H75" s="98"/>
      <c r="I75" s="98"/>
      <c r="J75" s="38"/>
      <c r="K75" s="131"/>
      <c r="L75" s="128"/>
      <c r="M75" s="128"/>
    </row>
    <row r="76" spans="1:13" ht="12" customHeight="1" x14ac:dyDescent="0.2">
      <c r="A76" s="46"/>
      <c r="B76" s="26"/>
      <c r="C76" s="26"/>
      <c r="D76" s="26"/>
      <c r="E76" s="27"/>
      <c r="F76" s="95"/>
      <c r="G76" s="95"/>
      <c r="H76" s="96"/>
      <c r="I76" s="96"/>
      <c r="J76" s="28"/>
      <c r="K76" s="131"/>
      <c r="L76" s="128"/>
      <c r="M76" s="128"/>
    </row>
    <row r="77" spans="1:13" ht="12" customHeight="1" x14ac:dyDescent="0.2">
      <c r="A77" s="40"/>
      <c r="B77" s="36"/>
      <c r="C77" s="36"/>
      <c r="D77" s="36"/>
      <c r="E77" s="37"/>
      <c r="F77" s="97"/>
      <c r="G77" s="97"/>
      <c r="H77" s="98"/>
      <c r="I77" s="98"/>
      <c r="J77" s="38"/>
      <c r="K77" s="131"/>
      <c r="L77" s="128"/>
      <c r="M77" s="128"/>
    </row>
    <row r="78" spans="1:13" ht="12" customHeight="1" thickBot="1" x14ac:dyDescent="0.25">
      <c r="A78" s="51"/>
      <c r="B78" s="52"/>
      <c r="C78" s="52"/>
      <c r="D78" s="52"/>
      <c r="E78" s="53"/>
      <c r="F78" s="101"/>
      <c r="G78" s="101"/>
      <c r="H78" s="102"/>
      <c r="I78" s="102"/>
      <c r="J78" s="54"/>
      <c r="K78" s="131"/>
      <c r="L78" s="128"/>
      <c r="M78" s="128"/>
    </row>
    <row r="79" spans="1:13" ht="12" customHeight="1" thickTop="1" x14ac:dyDescent="0.2">
      <c r="A79" s="45" t="s">
        <v>55</v>
      </c>
      <c r="B79" s="30"/>
      <c r="C79" s="30"/>
      <c r="D79" s="30"/>
      <c r="E79" s="31"/>
      <c r="F79" s="97"/>
      <c r="G79" s="97"/>
      <c r="H79" s="98"/>
      <c r="I79" s="98"/>
      <c r="J79" s="38"/>
      <c r="K79" s="131"/>
      <c r="L79" s="128"/>
      <c r="M79" s="128"/>
    </row>
    <row r="80" spans="1:13" ht="12" customHeight="1" x14ac:dyDescent="0.2">
      <c r="A80" s="46"/>
      <c r="B80" s="26" t="s">
        <v>13</v>
      </c>
      <c r="C80" s="26"/>
      <c r="D80" s="26"/>
      <c r="E80" s="27"/>
      <c r="F80" s="95"/>
      <c r="G80" s="95"/>
      <c r="H80" s="96"/>
      <c r="I80" s="96"/>
      <c r="J80" s="44">
        <f>+I80*H80</f>
        <v>0</v>
      </c>
      <c r="K80" s="131"/>
      <c r="L80" s="128"/>
      <c r="M80" s="128"/>
    </row>
    <row r="81" spans="1:13" ht="12" customHeight="1" x14ac:dyDescent="0.2">
      <c r="A81" s="45"/>
      <c r="B81" s="36" t="s">
        <v>43</v>
      </c>
      <c r="C81" s="30"/>
      <c r="D81" s="30"/>
      <c r="E81" s="31"/>
      <c r="F81" s="97"/>
      <c r="G81" s="97"/>
      <c r="H81" s="98"/>
      <c r="I81" s="98"/>
      <c r="J81" s="38">
        <f>+I81*H81</f>
        <v>0</v>
      </c>
      <c r="K81" s="130"/>
      <c r="L81" s="128"/>
      <c r="M81" s="128"/>
    </row>
    <row r="82" spans="1:13" ht="12" customHeight="1" x14ac:dyDescent="0.2">
      <c r="A82" s="41"/>
      <c r="B82" s="59" t="s">
        <v>78</v>
      </c>
      <c r="C82" s="42"/>
      <c r="D82" s="42"/>
      <c r="E82" s="43"/>
      <c r="F82" s="99" t="s">
        <v>114</v>
      </c>
      <c r="G82" s="99" t="s">
        <v>115</v>
      </c>
      <c r="H82" s="96">
        <v>12</v>
      </c>
      <c r="I82" s="100">
        <v>39800</v>
      </c>
      <c r="J82" s="44">
        <f t="shared" ref="J82:J101" si="1">+I82*H82</f>
        <v>477600</v>
      </c>
      <c r="K82" s="130"/>
      <c r="L82" s="128"/>
      <c r="M82" s="128"/>
    </row>
    <row r="83" spans="1:13" ht="12" customHeight="1" x14ac:dyDescent="0.2">
      <c r="A83" s="40"/>
      <c r="B83" s="58" t="s">
        <v>100</v>
      </c>
      <c r="C83" s="36"/>
      <c r="D83" s="36"/>
      <c r="E83" s="37"/>
      <c r="F83" s="97" t="s">
        <v>118</v>
      </c>
      <c r="G83" s="97" t="s">
        <v>115</v>
      </c>
      <c r="H83" s="98">
        <v>17</v>
      </c>
      <c r="I83" s="98">
        <v>43590</v>
      </c>
      <c r="J83" s="38">
        <f t="shared" si="1"/>
        <v>741030</v>
      </c>
      <c r="K83" s="130"/>
      <c r="L83" s="128"/>
      <c r="M83" s="128"/>
    </row>
    <row r="84" spans="1:13" ht="12" customHeight="1" x14ac:dyDescent="0.2">
      <c r="A84" s="41"/>
      <c r="B84" s="59" t="s">
        <v>100</v>
      </c>
      <c r="C84" s="42"/>
      <c r="D84" s="42"/>
      <c r="E84" s="43"/>
      <c r="F84" s="99" t="s">
        <v>116</v>
      </c>
      <c r="G84" s="99" t="s">
        <v>117</v>
      </c>
      <c r="H84" s="100">
        <v>17</v>
      </c>
      <c r="I84" s="100">
        <v>22200</v>
      </c>
      <c r="J84" s="44">
        <f t="shared" si="1"/>
        <v>377400</v>
      </c>
      <c r="K84" s="130"/>
      <c r="L84" s="128"/>
      <c r="M84" s="128"/>
    </row>
    <row r="85" spans="1:13" ht="12" customHeight="1" x14ac:dyDescent="0.2">
      <c r="A85" s="40"/>
      <c r="B85" s="58" t="s">
        <v>44</v>
      </c>
      <c r="C85" s="36"/>
      <c r="D85" s="36"/>
      <c r="E85" s="37"/>
      <c r="F85" s="97" t="s">
        <v>120</v>
      </c>
      <c r="G85" s="97" t="s">
        <v>121</v>
      </c>
      <c r="H85" s="98">
        <v>3</v>
      </c>
      <c r="I85" s="98">
        <v>37400</v>
      </c>
      <c r="J85" s="38">
        <f t="shared" si="1"/>
        <v>112200</v>
      </c>
      <c r="K85" s="130"/>
      <c r="L85" s="128"/>
      <c r="M85" s="128"/>
    </row>
    <row r="86" spans="1:13" ht="12" customHeight="1" x14ac:dyDescent="0.2">
      <c r="A86" s="41"/>
      <c r="B86" s="59" t="s">
        <v>44</v>
      </c>
      <c r="C86" s="42"/>
      <c r="D86" s="42"/>
      <c r="E86" s="43"/>
      <c r="F86" s="99" t="s">
        <v>119</v>
      </c>
      <c r="G86" s="99" t="s">
        <v>117</v>
      </c>
      <c r="H86" s="100">
        <v>7.5</v>
      </c>
      <c r="I86" s="100">
        <v>18415</v>
      </c>
      <c r="J86" s="44">
        <f t="shared" si="1"/>
        <v>138112.5</v>
      </c>
      <c r="K86" s="130"/>
      <c r="L86" s="128"/>
      <c r="M86" s="128"/>
    </row>
    <row r="87" spans="1:13" ht="12" customHeight="1" x14ac:dyDescent="0.2">
      <c r="A87" s="40"/>
      <c r="B87" s="58" t="s">
        <v>79</v>
      </c>
      <c r="C87" s="36"/>
      <c r="D87" s="36"/>
      <c r="E87" s="37"/>
      <c r="F87" s="97" t="s">
        <v>122</v>
      </c>
      <c r="G87" s="97" t="s">
        <v>102</v>
      </c>
      <c r="H87" s="98">
        <v>6</v>
      </c>
      <c r="I87" s="98">
        <v>75400</v>
      </c>
      <c r="J87" s="38">
        <f t="shared" si="1"/>
        <v>452400</v>
      </c>
      <c r="K87" s="130"/>
      <c r="L87" s="128"/>
      <c r="M87" s="128"/>
    </row>
    <row r="88" spans="1:13" ht="12" customHeight="1" x14ac:dyDescent="0.2">
      <c r="A88" s="41"/>
      <c r="B88" s="59" t="s">
        <v>79</v>
      </c>
      <c r="C88" s="42"/>
      <c r="D88" s="42"/>
      <c r="E88" s="43"/>
      <c r="F88" s="99" t="s">
        <v>123</v>
      </c>
      <c r="G88" s="99" t="s">
        <v>102</v>
      </c>
      <c r="H88" s="100">
        <v>8</v>
      </c>
      <c r="I88" s="100">
        <v>78300</v>
      </c>
      <c r="J88" s="44">
        <f t="shared" si="1"/>
        <v>626400</v>
      </c>
      <c r="K88" s="130"/>
      <c r="L88" s="128"/>
      <c r="M88" s="128"/>
    </row>
    <row r="89" spans="1:13" ht="12" customHeight="1" x14ac:dyDescent="0.2">
      <c r="A89" s="40"/>
      <c r="B89" s="58" t="s">
        <v>79</v>
      </c>
      <c r="C89" s="36"/>
      <c r="D89" s="36"/>
      <c r="E89" s="37"/>
      <c r="F89" s="97" t="s">
        <v>124</v>
      </c>
      <c r="G89" s="97" t="s">
        <v>102</v>
      </c>
      <c r="H89" s="98">
        <v>1.8</v>
      </c>
      <c r="I89" s="98">
        <v>95000</v>
      </c>
      <c r="J89" s="38">
        <f t="shared" si="1"/>
        <v>171000</v>
      </c>
      <c r="K89" s="130"/>
      <c r="L89" s="128"/>
      <c r="M89" s="128"/>
    </row>
    <row r="90" spans="1:13" ht="12" customHeight="1" x14ac:dyDescent="0.2">
      <c r="A90" s="41"/>
      <c r="B90" s="59" t="s">
        <v>79</v>
      </c>
      <c r="C90" s="42"/>
      <c r="D90" s="42"/>
      <c r="E90" s="43"/>
      <c r="F90" s="99" t="s">
        <v>125</v>
      </c>
      <c r="G90" s="99" t="s">
        <v>102</v>
      </c>
      <c r="H90" s="100">
        <v>1</v>
      </c>
      <c r="I90" s="100">
        <v>48000</v>
      </c>
      <c r="J90" s="44">
        <f t="shared" si="1"/>
        <v>48000</v>
      </c>
      <c r="K90" s="130"/>
      <c r="L90" s="128"/>
      <c r="M90" s="128"/>
    </row>
    <row r="91" spans="1:13" ht="12" customHeight="1" x14ac:dyDescent="0.2">
      <c r="A91" s="40"/>
      <c r="B91" s="58" t="s">
        <v>45</v>
      </c>
      <c r="C91" s="115"/>
      <c r="D91" s="115"/>
      <c r="E91" s="37"/>
      <c r="F91" s="97" t="s">
        <v>126</v>
      </c>
      <c r="G91" s="97" t="s">
        <v>102</v>
      </c>
      <c r="H91" s="98">
        <v>7</v>
      </c>
      <c r="I91" s="98">
        <v>89900</v>
      </c>
      <c r="J91" s="38">
        <f t="shared" si="1"/>
        <v>629300</v>
      </c>
      <c r="K91" s="131"/>
      <c r="L91" s="128"/>
      <c r="M91" s="128"/>
    </row>
    <row r="92" spans="1:13" ht="12" customHeight="1" x14ac:dyDescent="0.2">
      <c r="A92" s="41"/>
      <c r="B92" s="42" t="s">
        <v>46</v>
      </c>
      <c r="C92" s="42"/>
      <c r="D92" s="42"/>
      <c r="E92" s="43"/>
      <c r="F92" s="147"/>
      <c r="G92" s="147"/>
      <c r="H92" s="148"/>
      <c r="I92" s="148"/>
      <c r="J92" s="44">
        <f t="shared" si="1"/>
        <v>0</v>
      </c>
      <c r="K92" s="131"/>
      <c r="L92" s="128"/>
      <c r="M92" s="128"/>
    </row>
    <row r="93" spans="1:13" ht="12" customHeight="1" x14ac:dyDescent="0.2">
      <c r="A93" s="40"/>
      <c r="B93" s="58" t="s">
        <v>47</v>
      </c>
      <c r="C93" s="36"/>
      <c r="D93" s="36"/>
      <c r="E93" s="37"/>
      <c r="F93" s="86"/>
      <c r="G93" s="86"/>
      <c r="H93" s="87"/>
      <c r="I93" s="87"/>
      <c r="J93" s="38">
        <f t="shared" si="1"/>
        <v>0</v>
      </c>
      <c r="K93" s="131"/>
      <c r="L93" s="128"/>
      <c r="M93" s="128"/>
    </row>
    <row r="94" spans="1:13" ht="12" customHeight="1" x14ac:dyDescent="0.2">
      <c r="A94" s="33"/>
      <c r="B94" s="42" t="s">
        <v>48</v>
      </c>
      <c r="C94" s="50"/>
      <c r="D94" s="50"/>
      <c r="E94" s="116"/>
      <c r="F94" s="147"/>
      <c r="G94" s="99" t="s">
        <v>142</v>
      </c>
      <c r="H94" s="100">
        <v>3</v>
      </c>
      <c r="I94" s="100">
        <v>210000</v>
      </c>
      <c r="J94" s="44">
        <f t="shared" si="1"/>
        <v>630000</v>
      </c>
      <c r="K94" s="130"/>
      <c r="L94" s="128"/>
      <c r="M94" s="128"/>
    </row>
    <row r="95" spans="1:13" ht="12" customHeight="1" x14ac:dyDescent="0.2">
      <c r="A95" s="40"/>
      <c r="B95" s="58" t="s">
        <v>10</v>
      </c>
      <c r="C95" s="36"/>
      <c r="D95" s="36"/>
      <c r="E95" s="37"/>
      <c r="F95" s="86"/>
      <c r="G95" s="86"/>
      <c r="H95" s="87"/>
      <c r="I95" s="87"/>
      <c r="J95" s="38">
        <f t="shared" si="1"/>
        <v>0</v>
      </c>
      <c r="K95" s="131"/>
      <c r="L95" s="128"/>
      <c r="M95" s="128"/>
    </row>
    <row r="96" spans="1:13" ht="12" customHeight="1" x14ac:dyDescent="0.2">
      <c r="A96" s="41"/>
      <c r="B96" s="59" t="s">
        <v>50</v>
      </c>
      <c r="C96" s="42"/>
      <c r="D96" s="42"/>
      <c r="E96" s="43"/>
      <c r="F96" s="147"/>
      <c r="G96" s="147"/>
      <c r="H96" s="148"/>
      <c r="I96" s="148"/>
      <c r="J96" s="44">
        <f t="shared" si="1"/>
        <v>0</v>
      </c>
      <c r="K96" s="130"/>
      <c r="L96" s="128"/>
      <c r="M96" s="128"/>
    </row>
    <row r="97" spans="1:13" ht="12" customHeight="1" x14ac:dyDescent="0.2">
      <c r="A97" s="40"/>
      <c r="B97" s="58" t="s">
        <v>14</v>
      </c>
      <c r="C97" s="36"/>
      <c r="D97" s="88"/>
      <c r="E97" s="37"/>
      <c r="F97" s="86"/>
      <c r="G97" s="86"/>
      <c r="H97" s="87"/>
      <c r="I97" s="87"/>
      <c r="J97" s="38">
        <f t="shared" si="1"/>
        <v>0</v>
      </c>
      <c r="K97" s="130"/>
      <c r="L97" s="134"/>
      <c r="M97" s="135"/>
    </row>
    <row r="98" spans="1:13" ht="12" customHeight="1" x14ac:dyDescent="0.2">
      <c r="A98" s="41"/>
      <c r="B98" s="59" t="s">
        <v>49</v>
      </c>
      <c r="C98" s="42"/>
      <c r="D98" s="42"/>
      <c r="E98" s="43"/>
      <c r="F98" s="147"/>
      <c r="G98" s="147"/>
      <c r="H98" s="148"/>
      <c r="I98" s="148"/>
      <c r="J98" s="44">
        <f t="shared" si="1"/>
        <v>0</v>
      </c>
      <c r="K98" s="131"/>
      <c r="L98" s="128"/>
      <c r="M98" s="128"/>
    </row>
    <row r="99" spans="1:13" ht="12" customHeight="1" x14ac:dyDescent="0.2">
      <c r="A99" s="40"/>
      <c r="B99" s="58" t="s">
        <v>17</v>
      </c>
      <c r="C99" s="36"/>
      <c r="D99" s="36"/>
      <c r="E99" s="37"/>
      <c r="F99" s="86"/>
      <c r="G99" s="86"/>
      <c r="H99" s="87"/>
      <c r="I99" s="87"/>
      <c r="J99" s="38">
        <f t="shared" si="1"/>
        <v>0</v>
      </c>
      <c r="K99" s="131"/>
      <c r="L99" s="128"/>
      <c r="M99" s="128"/>
    </row>
    <row r="100" spans="1:13" ht="12" customHeight="1" x14ac:dyDescent="0.2">
      <c r="A100" s="41"/>
      <c r="B100" s="59" t="s">
        <v>15</v>
      </c>
      <c r="C100" s="42"/>
      <c r="D100" s="42"/>
      <c r="E100" s="43"/>
      <c r="F100" s="147"/>
      <c r="G100" s="147"/>
      <c r="H100" s="148"/>
      <c r="I100" s="148"/>
      <c r="J100" s="44">
        <f t="shared" si="1"/>
        <v>0</v>
      </c>
      <c r="K100" s="131"/>
      <c r="L100" s="128"/>
      <c r="M100" s="128"/>
    </row>
    <row r="101" spans="1:13" ht="12" customHeight="1" x14ac:dyDescent="0.2">
      <c r="A101" s="40"/>
      <c r="B101" s="58" t="s">
        <v>16</v>
      </c>
      <c r="C101" s="36"/>
      <c r="D101" s="36"/>
      <c r="E101" s="37"/>
      <c r="F101" s="86"/>
      <c r="G101" s="86"/>
      <c r="H101" s="87"/>
      <c r="I101" s="87"/>
      <c r="J101" s="38">
        <f t="shared" si="1"/>
        <v>0</v>
      </c>
      <c r="K101" s="131"/>
      <c r="L101" s="128"/>
      <c r="M101" s="128"/>
    </row>
    <row r="102" spans="1:13" ht="12" customHeight="1" x14ac:dyDescent="0.2">
      <c r="A102" s="41"/>
      <c r="B102" s="42" t="s">
        <v>143</v>
      </c>
      <c r="C102" s="42"/>
      <c r="D102" s="42"/>
      <c r="E102" s="43"/>
      <c r="F102" s="99" t="s">
        <v>165</v>
      </c>
      <c r="G102" s="99" t="s">
        <v>144</v>
      </c>
      <c r="H102" s="100">
        <v>800</v>
      </c>
      <c r="I102" s="100">
        <v>1500</v>
      </c>
      <c r="J102" s="44">
        <f>(+I102*H102)/3</f>
        <v>400000</v>
      </c>
      <c r="K102" s="131"/>
      <c r="L102" s="134"/>
      <c r="M102" s="135"/>
    </row>
    <row r="103" spans="1:13" ht="12" customHeight="1" x14ac:dyDescent="0.2">
      <c r="A103" s="40"/>
      <c r="B103" s="58"/>
      <c r="C103" s="36"/>
      <c r="D103" s="36"/>
      <c r="E103" s="37"/>
      <c r="F103" s="86"/>
      <c r="G103" s="86"/>
      <c r="H103" s="87"/>
      <c r="I103" s="87"/>
      <c r="J103" s="38"/>
      <c r="K103" s="130"/>
      <c r="L103" s="128"/>
      <c r="M103" s="128"/>
    </row>
    <row r="104" spans="1:13" ht="15.75" x14ac:dyDescent="0.2">
      <c r="A104" s="41"/>
      <c r="B104" s="42"/>
      <c r="C104" s="50" t="s">
        <v>62</v>
      </c>
      <c r="D104" s="50"/>
      <c r="E104" s="43"/>
      <c r="F104" s="99"/>
      <c r="G104" s="99"/>
      <c r="H104" s="100"/>
      <c r="I104" s="100"/>
      <c r="J104" s="60">
        <f>SUM(J80:J102)</f>
        <v>4803442.5</v>
      </c>
      <c r="K104" s="149"/>
      <c r="L104" s="128"/>
      <c r="M104" s="128"/>
    </row>
    <row r="105" spans="1:13" ht="12" customHeight="1" x14ac:dyDescent="0.2">
      <c r="A105" s="40"/>
      <c r="B105" s="36"/>
      <c r="C105" s="58"/>
      <c r="D105" s="58"/>
      <c r="E105" s="37"/>
      <c r="F105" s="97"/>
      <c r="G105" s="97"/>
      <c r="H105" s="98"/>
      <c r="I105" s="98"/>
      <c r="J105" s="32"/>
      <c r="K105" s="128"/>
      <c r="L105" s="128"/>
      <c r="M105" s="128"/>
    </row>
    <row r="106" spans="1:13" ht="12" customHeight="1" x14ac:dyDescent="0.2">
      <c r="A106" s="47"/>
      <c r="B106" s="48"/>
      <c r="C106" s="48"/>
      <c r="D106" s="48"/>
      <c r="E106" s="49"/>
      <c r="F106" s="95"/>
      <c r="G106" s="95"/>
      <c r="H106" s="96"/>
      <c r="I106" s="96"/>
      <c r="J106" s="34"/>
      <c r="K106" s="128"/>
      <c r="L106" s="128"/>
      <c r="M106" s="128"/>
    </row>
    <row r="107" spans="1:13" ht="12" customHeight="1" x14ac:dyDescent="0.2">
      <c r="A107" s="40"/>
      <c r="B107" s="30"/>
      <c r="C107" s="30"/>
      <c r="D107" s="30"/>
      <c r="E107" s="37"/>
      <c r="F107" s="97"/>
      <c r="G107" s="97"/>
      <c r="H107" s="98"/>
      <c r="I107" s="98"/>
      <c r="J107" s="32"/>
      <c r="K107" s="128"/>
      <c r="L107" s="128"/>
      <c r="M107" s="128"/>
    </row>
    <row r="108" spans="1:13" ht="12" customHeight="1" x14ac:dyDescent="0.2">
      <c r="A108" s="33" t="s">
        <v>56</v>
      </c>
      <c r="B108" s="42"/>
      <c r="C108" s="42"/>
      <c r="D108" s="42"/>
      <c r="E108" s="43"/>
      <c r="F108" s="99"/>
      <c r="G108" s="99"/>
      <c r="H108" s="100"/>
      <c r="I108" s="100"/>
      <c r="J108" s="60"/>
      <c r="K108" s="128"/>
      <c r="L108" s="128"/>
      <c r="M108" s="128"/>
    </row>
    <row r="109" spans="1:13" ht="12" customHeight="1" x14ac:dyDescent="0.2">
      <c r="A109" s="40"/>
      <c r="B109" s="36" t="s">
        <v>18</v>
      </c>
      <c r="C109" s="36"/>
      <c r="D109" s="36"/>
      <c r="E109" s="37"/>
      <c r="F109" s="97"/>
      <c r="G109" s="97"/>
      <c r="H109" s="98"/>
      <c r="I109" s="98"/>
      <c r="J109" s="38">
        <f>+I109*H109</f>
        <v>0</v>
      </c>
      <c r="K109" s="130"/>
      <c r="L109" s="128"/>
      <c r="M109" s="128"/>
    </row>
    <row r="110" spans="1:13" ht="12" customHeight="1" x14ac:dyDescent="0.2">
      <c r="A110" s="41"/>
      <c r="B110" s="42" t="s">
        <v>19</v>
      </c>
      <c r="C110" s="42"/>
      <c r="D110" s="42"/>
      <c r="E110" s="43"/>
      <c r="F110" s="99"/>
      <c r="G110" s="99" t="s">
        <v>161</v>
      </c>
      <c r="H110" s="100">
        <v>12</v>
      </c>
      <c r="I110" s="100"/>
      <c r="J110" s="44">
        <f>+I110*H110</f>
        <v>0</v>
      </c>
      <c r="K110" s="130"/>
      <c r="L110" s="128"/>
      <c r="M110" s="128"/>
    </row>
    <row r="111" spans="1:13" ht="12" customHeight="1" x14ac:dyDescent="0.2">
      <c r="A111" s="40"/>
      <c r="B111" s="36" t="s">
        <v>20</v>
      </c>
      <c r="C111" s="36"/>
      <c r="D111" s="36"/>
      <c r="E111" s="37"/>
      <c r="F111" s="97"/>
      <c r="G111" s="97" t="s">
        <v>86</v>
      </c>
      <c r="H111" s="98">
        <v>12</v>
      </c>
      <c r="I111" s="98">
        <v>80000</v>
      </c>
      <c r="J111" s="38">
        <f>+I111*H111</f>
        <v>960000</v>
      </c>
      <c r="K111" s="130"/>
      <c r="L111" s="128"/>
      <c r="M111" s="128"/>
    </row>
    <row r="112" spans="1:13" ht="12" customHeight="1" x14ac:dyDescent="0.2">
      <c r="A112" s="41"/>
      <c r="B112" s="42" t="s">
        <v>21</v>
      </c>
      <c r="C112" s="42"/>
      <c r="D112" s="42"/>
      <c r="E112" s="43"/>
      <c r="F112" s="99"/>
      <c r="G112" s="99"/>
      <c r="H112" s="100"/>
      <c r="I112" s="100"/>
      <c r="J112" s="44">
        <f>+I112*H112</f>
        <v>0</v>
      </c>
      <c r="K112" s="131"/>
      <c r="L112" s="128"/>
      <c r="M112" s="128"/>
    </row>
    <row r="113" spans="1:18" ht="12" customHeight="1" x14ac:dyDescent="0.2">
      <c r="A113" s="40"/>
      <c r="B113" s="36" t="s">
        <v>8</v>
      </c>
      <c r="C113" s="36"/>
      <c r="D113" s="36"/>
      <c r="E113" s="37"/>
      <c r="F113" s="97"/>
      <c r="G113" s="97"/>
      <c r="H113" s="98"/>
      <c r="I113" s="98"/>
      <c r="J113" s="38">
        <f>+I113*H113</f>
        <v>0</v>
      </c>
      <c r="K113" s="131"/>
      <c r="L113" s="128"/>
      <c r="M113" s="128"/>
    </row>
    <row r="114" spans="1:18" ht="12" customHeight="1" x14ac:dyDescent="0.2">
      <c r="A114" s="46"/>
      <c r="B114" s="26"/>
      <c r="C114" s="26"/>
      <c r="D114" s="26"/>
      <c r="E114" s="27"/>
      <c r="F114" s="95"/>
      <c r="G114" s="95"/>
      <c r="H114" s="96"/>
      <c r="I114" s="96"/>
      <c r="J114" s="28"/>
      <c r="K114" s="131"/>
      <c r="L114" s="128"/>
      <c r="M114" s="128"/>
    </row>
    <row r="115" spans="1:18" ht="12" customHeight="1" x14ac:dyDescent="0.2">
      <c r="A115" s="40"/>
      <c r="B115" s="36"/>
      <c r="C115" s="36"/>
      <c r="D115" s="36"/>
      <c r="E115" s="37"/>
      <c r="F115" s="97"/>
      <c r="G115" s="97"/>
      <c r="H115" s="98"/>
      <c r="I115" s="98"/>
      <c r="J115" s="38"/>
      <c r="K115" s="131"/>
      <c r="L115" s="128"/>
      <c r="M115" s="128"/>
    </row>
    <row r="116" spans="1:18" ht="12" customHeight="1" x14ac:dyDescent="0.2">
      <c r="A116" s="46"/>
      <c r="B116" s="26"/>
      <c r="C116" s="150"/>
      <c r="D116" s="150"/>
      <c r="E116" s="26"/>
      <c r="F116" s="95"/>
      <c r="G116" s="95"/>
      <c r="H116" s="96"/>
      <c r="I116" s="96"/>
      <c r="J116" s="103"/>
      <c r="K116" s="130"/>
      <c r="L116" s="128"/>
      <c r="M116" s="128"/>
    </row>
    <row r="117" spans="1:18" ht="15.75" x14ac:dyDescent="0.2">
      <c r="A117" s="40"/>
      <c r="B117" s="36"/>
      <c r="C117" s="30" t="s">
        <v>63</v>
      </c>
      <c r="D117" s="30"/>
      <c r="E117" s="37"/>
      <c r="F117" s="97"/>
      <c r="G117" s="97"/>
      <c r="H117" s="98"/>
      <c r="I117" s="98"/>
      <c r="J117" s="32">
        <f>SUM(J109:J113)</f>
        <v>960000</v>
      </c>
      <c r="K117" s="128"/>
      <c r="L117" s="128"/>
      <c r="M117" s="128"/>
    </row>
    <row r="118" spans="1:18" ht="12" customHeight="1" x14ac:dyDescent="0.2">
      <c r="A118" s="46"/>
      <c r="B118" s="26"/>
      <c r="C118" s="26"/>
      <c r="D118" s="26"/>
      <c r="E118" s="26"/>
      <c r="F118" s="95"/>
      <c r="G118" s="95"/>
      <c r="H118" s="96"/>
      <c r="I118" s="96"/>
      <c r="J118" s="61"/>
      <c r="K118" s="128"/>
      <c r="L118" s="128"/>
      <c r="M118" s="135"/>
      <c r="N118" s="151"/>
      <c r="R118" s="151"/>
    </row>
    <row r="119" spans="1:18" ht="12" customHeight="1" x14ac:dyDescent="0.2">
      <c r="A119" s="40"/>
      <c r="B119" s="36"/>
      <c r="C119" s="36"/>
      <c r="D119" s="36"/>
      <c r="E119" s="36"/>
      <c r="F119" s="36"/>
      <c r="G119" s="36"/>
      <c r="H119" s="36"/>
      <c r="I119" s="36"/>
      <c r="J119" s="38"/>
      <c r="K119" s="128"/>
      <c r="L119" s="128"/>
      <c r="M119" s="128"/>
    </row>
    <row r="120" spans="1:18" ht="15.75" x14ac:dyDescent="0.2">
      <c r="A120" s="46"/>
      <c r="B120" s="26"/>
      <c r="C120" s="50" t="s">
        <v>64</v>
      </c>
      <c r="D120" s="50"/>
      <c r="E120" s="26"/>
      <c r="F120" s="26"/>
      <c r="G120" s="26"/>
      <c r="H120" s="26"/>
      <c r="I120" s="26"/>
      <c r="J120" s="34">
        <f>J117+J104+J72</f>
        <v>8353442.5</v>
      </c>
      <c r="K120" s="128"/>
      <c r="L120" s="128"/>
      <c r="M120" s="128"/>
    </row>
    <row r="121" spans="1:18" ht="12" customHeight="1" x14ac:dyDescent="0.2">
      <c r="A121" s="40"/>
      <c r="B121" s="36"/>
      <c r="C121" s="36"/>
      <c r="D121" s="36"/>
      <c r="E121" s="36"/>
      <c r="F121" s="36"/>
      <c r="G121" s="36"/>
      <c r="H121" s="36"/>
      <c r="I121" s="36"/>
      <c r="J121" s="62"/>
      <c r="K121" s="128"/>
      <c r="L121" s="128"/>
      <c r="M121" s="128"/>
    </row>
    <row r="122" spans="1:18" ht="14.1" customHeight="1" x14ac:dyDescent="0.2">
      <c r="A122" s="9"/>
      <c r="B122" s="10"/>
      <c r="C122" s="10"/>
      <c r="D122" s="10"/>
      <c r="E122" s="10"/>
      <c r="F122" s="10"/>
      <c r="G122" s="10"/>
      <c r="H122" s="10"/>
      <c r="I122" s="10"/>
      <c r="J122" s="16"/>
      <c r="K122" s="128"/>
      <c r="L122" s="128"/>
      <c r="M122" s="128"/>
    </row>
    <row r="123" spans="1:18" ht="14.1" customHeight="1" x14ac:dyDescent="0.2">
      <c r="A123" s="8"/>
      <c r="B123" s="7"/>
      <c r="C123" s="7"/>
      <c r="D123" s="7"/>
      <c r="E123" s="222" t="s">
        <v>145</v>
      </c>
      <c r="F123" s="222"/>
      <c r="G123" s="222"/>
      <c r="H123" s="222"/>
      <c r="I123" s="222"/>
      <c r="J123" s="12"/>
      <c r="K123" s="128"/>
      <c r="L123" s="128"/>
      <c r="M123" s="128"/>
    </row>
    <row r="124" spans="1:18" ht="14.1" customHeight="1" x14ac:dyDescent="0.2">
      <c r="A124" s="4"/>
      <c r="B124" s="5"/>
      <c r="C124" s="5"/>
      <c r="E124" s="152"/>
      <c r="F124" s="223" t="s">
        <v>146</v>
      </c>
      <c r="G124" s="223"/>
      <c r="H124" s="223"/>
      <c r="I124" s="152"/>
      <c r="J124" s="11"/>
      <c r="K124" s="128"/>
      <c r="L124" s="128"/>
      <c r="M124" s="128"/>
    </row>
    <row r="125" spans="1:18" ht="14.1" customHeight="1" x14ac:dyDescent="0.2">
      <c r="A125" s="8"/>
      <c r="B125" s="7"/>
      <c r="C125" s="7"/>
      <c r="D125" s="153"/>
      <c r="E125" s="153"/>
      <c r="F125" s="222"/>
      <c r="G125" s="222"/>
      <c r="H125" s="222"/>
      <c r="I125" s="153"/>
      <c r="J125" s="12"/>
      <c r="K125" s="128"/>
      <c r="L125" s="128"/>
      <c r="M125" s="128"/>
    </row>
    <row r="126" spans="1:18" ht="15" x14ac:dyDescent="0.2">
      <c r="A126" s="4"/>
      <c r="B126" s="5"/>
      <c r="C126" s="5"/>
      <c r="D126" s="154"/>
      <c r="E126" s="154"/>
      <c r="F126" s="154"/>
      <c r="G126" s="154"/>
      <c r="H126" s="155">
        <v>12.55</v>
      </c>
      <c r="I126" s="156" t="s">
        <v>147</v>
      </c>
      <c r="J126" s="157"/>
      <c r="K126" s="128"/>
      <c r="L126" s="128"/>
      <c r="M126" s="128"/>
    </row>
    <row r="127" spans="1:18" ht="12" customHeight="1" x14ac:dyDescent="0.2">
      <c r="A127" s="8"/>
      <c r="B127" s="7"/>
      <c r="C127" s="7"/>
      <c r="D127" s="7"/>
      <c r="E127" s="7"/>
      <c r="F127" s="7"/>
      <c r="G127" s="7"/>
      <c r="H127" s="7"/>
      <c r="I127" s="7"/>
      <c r="J127" s="12"/>
      <c r="K127" s="128"/>
      <c r="L127" s="128"/>
      <c r="M127" s="128"/>
    </row>
    <row r="128" spans="1:18" ht="12" customHeight="1" x14ac:dyDescent="0.2">
      <c r="A128" s="6"/>
      <c r="B128" s="5"/>
      <c r="C128" s="5"/>
      <c r="D128" s="5"/>
      <c r="E128" s="5"/>
      <c r="F128" s="5"/>
      <c r="G128" s="5"/>
      <c r="H128" s="5"/>
      <c r="I128" s="5"/>
      <c r="J128" s="13"/>
      <c r="K128" s="128"/>
      <c r="L128" s="128"/>
      <c r="M128" s="128"/>
    </row>
    <row r="129" spans="1:17" ht="12" customHeight="1" x14ac:dyDescent="0.2">
      <c r="A129" s="8"/>
      <c r="B129" s="7"/>
      <c r="C129" s="7"/>
      <c r="D129" s="7"/>
      <c r="E129" s="7"/>
      <c r="F129" s="7"/>
      <c r="G129" s="7"/>
      <c r="H129" s="7"/>
      <c r="I129" s="7"/>
      <c r="J129" s="12"/>
      <c r="K129" s="128"/>
      <c r="L129" s="128"/>
      <c r="M129" s="128"/>
    </row>
    <row r="130" spans="1:17" ht="20.100000000000001" customHeight="1" x14ac:dyDescent="0.2">
      <c r="A130" s="9"/>
      <c r="B130" s="10"/>
      <c r="C130" s="10"/>
      <c r="D130" s="10"/>
      <c r="E130" s="14" t="s">
        <v>148</v>
      </c>
      <c r="F130" s="15"/>
      <c r="G130" s="10"/>
      <c r="H130" s="194">
        <v>15</v>
      </c>
      <c r="I130" s="195"/>
      <c r="J130" s="18"/>
      <c r="K130" s="128"/>
      <c r="L130" s="128"/>
      <c r="M130" s="128"/>
    </row>
    <row r="131" spans="1:17" ht="16.5" customHeight="1" x14ac:dyDescent="0.2">
      <c r="A131" s="8"/>
      <c r="B131" s="7"/>
      <c r="C131" s="7"/>
      <c r="D131" s="7"/>
      <c r="E131" s="187" t="s">
        <v>149</v>
      </c>
      <c r="F131" s="224"/>
      <c r="G131" s="158" t="s">
        <v>150</v>
      </c>
      <c r="H131" s="189">
        <v>10132519</v>
      </c>
      <c r="I131" s="190"/>
      <c r="J131" s="12"/>
      <c r="K131" s="128"/>
      <c r="L131" s="128"/>
      <c r="M131" s="128"/>
    </row>
    <row r="132" spans="1:17" ht="4.5" customHeight="1" x14ac:dyDescent="0.2">
      <c r="A132" s="9"/>
      <c r="B132" s="10"/>
      <c r="C132" s="10"/>
      <c r="D132" s="10"/>
      <c r="E132" s="187"/>
      <c r="F132" s="224"/>
      <c r="G132" s="159"/>
      <c r="H132" s="160"/>
      <c r="I132" s="161"/>
      <c r="J132" s="16"/>
      <c r="K132" s="128"/>
      <c r="L132" s="128"/>
      <c r="M132" s="128"/>
    </row>
    <row r="133" spans="1:17" ht="16.5" customHeight="1" x14ac:dyDescent="0.2">
      <c r="A133" s="8"/>
      <c r="B133" s="7"/>
      <c r="C133" s="7"/>
      <c r="D133" s="7"/>
      <c r="E133" s="187"/>
      <c r="F133" s="224"/>
      <c r="G133" s="158" t="s">
        <v>151</v>
      </c>
      <c r="H133" s="189">
        <f>J120</f>
        <v>8353442.5</v>
      </c>
      <c r="I133" s="190"/>
      <c r="J133" s="12"/>
      <c r="K133" s="128"/>
      <c r="L133" s="128"/>
      <c r="M133" s="128"/>
    </row>
    <row r="134" spans="1:17" ht="20.100000000000001" customHeight="1" x14ac:dyDescent="0.2">
      <c r="A134" s="4"/>
      <c r="B134" s="5"/>
      <c r="C134" s="5"/>
      <c r="D134" s="5"/>
      <c r="E134" s="107" t="s">
        <v>152</v>
      </c>
      <c r="F134" s="105"/>
      <c r="G134" s="5"/>
      <c r="H134" s="211">
        <v>995250</v>
      </c>
      <c r="I134" s="212"/>
      <c r="J134" s="11"/>
      <c r="K134" s="128"/>
      <c r="L134" s="162" t="s">
        <v>167</v>
      </c>
      <c r="M134" s="142"/>
      <c r="N134" s="142"/>
      <c r="O134" s="142"/>
      <c r="P134" s="142"/>
      <c r="Q134" s="142"/>
    </row>
    <row r="135" spans="1:17" ht="16.5" customHeight="1" x14ac:dyDescent="0.2">
      <c r="A135" s="8"/>
      <c r="B135" s="7"/>
      <c r="C135" s="7"/>
      <c r="D135" s="7"/>
      <c r="E135" s="108" t="s">
        <v>153</v>
      </c>
      <c r="F135" s="106"/>
      <c r="G135" s="7"/>
      <c r="H135" s="189">
        <f>+H134*H130</f>
        <v>14928750</v>
      </c>
      <c r="I135" s="190"/>
      <c r="J135" s="12"/>
      <c r="K135" s="128"/>
      <c r="L135" s="142" t="s">
        <v>154</v>
      </c>
      <c r="M135" s="142">
        <v>1</v>
      </c>
      <c r="N135" s="142">
        <v>2</v>
      </c>
      <c r="O135" s="142">
        <v>3</v>
      </c>
      <c r="P135" s="142">
        <v>4</v>
      </c>
      <c r="Q135" s="142">
        <v>5</v>
      </c>
    </row>
    <row r="136" spans="1:17" ht="20.100000000000001" customHeight="1" x14ac:dyDescent="0.2">
      <c r="A136" s="4"/>
      <c r="B136" s="5"/>
      <c r="C136" s="5"/>
      <c r="D136" s="5"/>
      <c r="E136" s="163" t="s">
        <v>155</v>
      </c>
      <c r="F136" s="164"/>
      <c r="G136" s="5"/>
      <c r="H136" s="225">
        <f>+M139</f>
        <v>6219492.2000000002</v>
      </c>
      <c r="I136" s="226"/>
      <c r="J136" s="11"/>
      <c r="K136" s="128"/>
      <c r="L136" s="142" t="s">
        <v>156</v>
      </c>
      <c r="M136" s="165">
        <f>+H131</f>
        <v>10132519</v>
      </c>
      <c r="N136" s="165">
        <f>+J120</f>
        <v>8353442.5</v>
      </c>
      <c r="O136" s="165">
        <f>+J120</f>
        <v>8353442.5</v>
      </c>
      <c r="P136" s="165">
        <f>+J120</f>
        <v>8353442.5</v>
      </c>
      <c r="Q136" s="165">
        <f>+J120</f>
        <v>8353442.5</v>
      </c>
    </row>
    <row r="137" spans="1:17" ht="12" customHeight="1" x14ac:dyDescent="0.2">
      <c r="A137" s="8"/>
      <c r="B137" s="7"/>
      <c r="C137" s="7"/>
      <c r="D137" s="7"/>
      <c r="E137" s="7"/>
      <c r="F137" s="7"/>
      <c r="G137" s="7"/>
      <c r="H137" s="7"/>
      <c r="I137" s="7"/>
      <c r="J137" s="12"/>
      <c r="K137" s="128"/>
      <c r="L137" s="142" t="s">
        <v>157</v>
      </c>
      <c r="M137" s="142">
        <f>+Establecimiento!H135</f>
        <v>14928750</v>
      </c>
      <c r="N137" s="144">
        <f>+H135</f>
        <v>14928750</v>
      </c>
      <c r="O137" s="165">
        <f>+H135</f>
        <v>14928750</v>
      </c>
      <c r="P137" s="165">
        <f>+H135</f>
        <v>14928750</v>
      </c>
      <c r="Q137" s="165">
        <f>+H135</f>
        <v>14928750</v>
      </c>
    </row>
    <row r="138" spans="1:17" ht="12" customHeight="1" thickBot="1" x14ac:dyDescent="0.25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128"/>
      <c r="L138" s="142" t="s">
        <v>158</v>
      </c>
      <c r="M138" s="165">
        <f>+M137-M136</f>
        <v>4796231</v>
      </c>
      <c r="N138" s="165">
        <f>+N137-N136</f>
        <v>6575307.5</v>
      </c>
      <c r="O138" s="165">
        <f>+O137-O136</f>
        <v>6575307.5</v>
      </c>
      <c r="P138" s="165">
        <f>+P137-P136</f>
        <v>6575307.5</v>
      </c>
      <c r="Q138" s="165">
        <f>+Q137-Q136</f>
        <v>6575307.5</v>
      </c>
    </row>
    <row r="139" spans="1:17" ht="14.25" customHeight="1" thickTop="1" x14ac:dyDescent="0.2">
      <c r="A139" s="8"/>
      <c r="B139" s="7"/>
      <c r="C139" s="7"/>
      <c r="D139" s="7"/>
      <c r="E139" s="7"/>
      <c r="F139" s="7"/>
      <c r="G139" s="7"/>
      <c r="H139" s="7"/>
      <c r="I139" s="7"/>
      <c r="J139" s="12"/>
      <c r="K139" s="128"/>
      <c r="L139" s="142" t="s">
        <v>159</v>
      </c>
      <c r="M139" s="166">
        <f>AVERAGE(M138:Q138)</f>
        <v>6219492.2000000002</v>
      </c>
      <c r="N139" s="142"/>
      <c r="O139" s="142"/>
      <c r="P139" s="142"/>
      <c r="Q139" s="142"/>
    </row>
    <row r="140" spans="1:17" ht="12" customHeight="1" x14ac:dyDescent="0.2">
      <c r="A140" s="9"/>
      <c r="B140" s="10"/>
      <c r="C140" s="10"/>
      <c r="D140" s="10"/>
      <c r="E140" s="10"/>
      <c r="F140" s="10"/>
      <c r="G140" s="10"/>
      <c r="H140" s="10"/>
      <c r="I140" s="10"/>
      <c r="J140" s="16"/>
      <c r="K140" s="128"/>
      <c r="L140" s="128"/>
      <c r="M140" s="128"/>
    </row>
    <row r="141" spans="1:17" ht="12" customHeight="1" x14ac:dyDescent="0.2">
      <c r="A141" s="8"/>
      <c r="B141" s="7"/>
      <c r="C141" s="7"/>
      <c r="D141" s="7"/>
      <c r="E141" s="7"/>
      <c r="F141" s="7"/>
      <c r="G141" s="7"/>
      <c r="H141" s="7"/>
      <c r="I141" s="72"/>
      <c r="J141" s="73"/>
      <c r="K141" s="128"/>
      <c r="L141" s="128"/>
      <c r="M141" s="128"/>
    </row>
    <row r="142" spans="1:17" ht="12" customHeight="1" x14ac:dyDescent="0.2">
      <c r="A142" s="9"/>
      <c r="B142" s="10"/>
      <c r="C142" s="10"/>
      <c r="D142" s="10"/>
      <c r="E142" s="10"/>
      <c r="F142" s="10"/>
      <c r="G142" s="10"/>
      <c r="H142" s="10"/>
      <c r="I142" s="70"/>
      <c r="J142" s="71"/>
      <c r="K142" s="128"/>
      <c r="L142" s="128"/>
      <c r="M142" s="128"/>
    </row>
    <row r="143" spans="1:17" ht="12" customHeight="1" x14ac:dyDescent="0.2">
      <c r="A143" s="8"/>
      <c r="B143" s="7"/>
      <c r="C143" s="7"/>
      <c r="D143" s="7"/>
      <c r="E143" s="7"/>
      <c r="F143" s="7"/>
      <c r="G143" s="7"/>
      <c r="H143" s="7"/>
      <c r="I143" s="72"/>
      <c r="J143" s="73"/>
      <c r="K143" s="128"/>
      <c r="L143" s="128"/>
      <c r="M143" s="128"/>
    </row>
    <row r="144" spans="1:17" ht="12" customHeight="1" x14ac:dyDescent="0.2">
      <c r="A144" s="68"/>
      <c r="B144" s="63"/>
      <c r="C144" s="63"/>
      <c r="D144" s="63"/>
      <c r="E144" s="63"/>
      <c r="F144" s="63"/>
      <c r="G144" s="63"/>
      <c r="H144" s="63"/>
      <c r="I144" s="70"/>
      <c r="J144" s="71"/>
      <c r="K144" s="128"/>
      <c r="L144" s="128"/>
      <c r="M144" s="128"/>
    </row>
    <row r="145" spans="1:13" ht="12" customHeight="1" x14ac:dyDescent="0.2">
      <c r="A145" s="64"/>
      <c r="B145" s="65"/>
      <c r="C145" s="65"/>
      <c r="D145" s="65"/>
      <c r="E145" s="65"/>
      <c r="F145" s="65"/>
      <c r="G145" s="65"/>
      <c r="H145" s="65"/>
      <c r="I145" s="7"/>
      <c r="J145" s="12"/>
      <c r="K145" s="128"/>
      <c r="L145" s="128"/>
      <c r="M145" s="128"/>
    </row>
    <row r="146" spans="1:13" ht="12" customHeight="1" x14ac:dyDescent="0.2">
      <c r="A146" s="68"/>
      <c r="B146" s="63"/>
      <c r="C146" s="63"/>
      <c r="D146" s="63"/>
      <c r="E146" s="63"/>
      <c r="F146" s="63"/>
      <c r="G146" s="63"/>
      <c r="I146" s="215" t="s">
        <v>65</v>
      </c>
      <c r="J146" s="216"/>
      <c r="K146" s="128"/>
      <c r="L146" s="128"/>
      <c r="M146" s="128"/>
    </row>
    <row r="147" spans="1:13" ht="12" customHeight="1" x14ac:dyDescent="0.2">
      <c r="A147" s="64"/>
      <c r="B147" s="65"/>
      <c r="C147" s="65"/>
      <c r="D147" s="65"/>
      <c r="E147" s="65"/>
      <c r="F147" s="65"/>
      <c r="G147" s="65"/>
      <c r="H147" s="65"/>
      <c r="I147" s="104">
        <f>+(J104+J72)/J120</f>
        <v>0.88507731991930272</v>
      </c>
      <c r="J147" s="67">
        <f>+J104+J72</f>
        <v>7393442.5</v>
      </c>
      <c r="K147" s="128"/>
      <c r="L147" s="128"/>
      <c r="M147" s="128"/>
    </row>
    <row r="148" spans="1:13" ht="12" customHeight="1" x14ac:dyDescent="0.2">
      <c r="A148" s="68"/>
      <c r="B148" s="63"/>
      <c r="C148" s="63"/>
      <c r="D148" s="63"/>
      <c r="E148" s="63"/>
      <c r="F148" s="63"/>
      <c r="G148" s="63"/>
      <c r="H148" s="63"/>
      <c r="I148" s="63"/>
      <c r="J148" s="69"/>
      <c r="K148" s="128"/>
      <c r="L148" s="128"/>
      <c r="M148" s="128"/>
    </row>
    <row r="149" spans="1:13" ht="12" customHeight="1" x14ac:dyDescent="0.2">
      <c r="A149" s="64"/>
      <c r="B149" s="65"/>
      <c r="C149" s="65"/>
      <c r="D149" s="65"/>
      <c r="E149" s="65"/>
      <c r="F149" s="65"/>
      <c r="G149" s="65"/>
      <c r="H149" s="65"/>
      <c r="I149" s="72"/>
      <c r="J149" s="73"/>
      <c r="K149" s="128"/>
      <c r="L149" s="128"/>
      <c r="M149" s="128"/>
    </row>
    <row r="150" spans="1:13" ht="12" customHeight="1" x14ac:dyDescent="0.2">
      <c r="A150" s="74"/>
      <c r="B150" s="75"/>
      <c r="C150" s="75"/>
      <c r="D150" s="75"/>
      <c r="E150" s="75"/>
      <c r="F150" s="75"/>
      <c r="G150" s="75"/>
      <c r="H150" s="75"/>
      <c r="I150" s="167"/>
      <c r="J150" s="168"/>
      <c r="K150" s="128"/>
      <c r="L150" s="128"/>
      <c r="M150" s="128"/>
    </row>
    <row r="151" spans="1:13" ht="12" customHeight="1" x14ac:dyDescent="0.2">
      <c r="A151" s="64"/>
      <c r="B151" s="65"/>
      <c r="C151" s="65"/>
      <c r="D151" s="65"/>
      <c r="E151" s="65"/>
      <c r="F151" s="65"/>
      <c r="G151" s="65"/>
      <c r="H151" s="65"/>
      <c r="I151" s="72"/>
      <c r="J151" s="73"/>
      <c r="K151" s="128"/>
      <c r="L151" s="128"/>
      <c r="M151" s="128"/>
    </row>
    <row r="152" spans="1:13" ht="12" customHeight="1" x14ac:dyDescent="0.2">
      <c r="A152" s="74"/>
      <c r="B152" s="75"/>
      <c r="C152" s="75"/>
      <c r="D152" s="75"/>
      <c r="E152" s="75"/>
      <c r="F152" s="75"/>
      <c r="G152" s="75"/>
      <c r="H152" s="75"/>
      <c r="I152" s="70"/>
      <c r="J152" s="71"/>
      <c r="K152" s="128"/>
      <c r="L152" s="128"/>
      <c r="M152" s="128"/>
    </row>
    <row r="153" spans="1:13" ht="12" customHeight="1" x14ac:dyDescent="0.2">
      <c r="A153" s="64"/>
      <c r="B153" s="65"/>
      <c r="C153" s="65"/>
      <c r="D153" s="65"/>
      <c r="E153" s="65"/>
      <c r="F153" s="65"/>
      <c r="G153" s="65"/>
      <c r="H153" s="65"/>
      <c r="I153" s="72"/>
      <c r="J153" s="73"/>
      <c r="K153" s="128"/>
      <c r="L153" s="128"/>
      <c r="M153" s="128"/>
    </row>
    <row r="154" spans="1:13" ht="12" customHeight="1" x14ac:dyDescent="0.2">
      <c r="A154" s="74"/>
      <c r="B154" s="75"/>
      <c r="C154" s="75"/>
      <c r="D154" s="75"/>
      <c r="E154" s="75"/>
      <c r="F154" s="75"/>
      <c r="G154" s="75"/>
      <c r="H154" s="75"/>
      <c r="I154" s="213" t="s">
        <v>66</v>
      </c>
      <c r="J154" s="214"/>
      <c r="K154" s="128"/>
      <c r="L154" s="128"/>
      <c r="M154" s="128"/>
    </row>
    <row r="155" spans="1:13" ht="12" customHeight="1" x14ac:dyDescent="0.2">
      <c r="A155" s="64"/>
      <c r="B155" s="65"/>
      <c r="C155" s="65"/>
      <c r="D155" s="65"/>
      <c r="E155" s="65"/>
      <c r="F155" s="65"/>
      <c r="G155" s="65"/>
      <c r="H155" s="65"/>
      <c r="I155" s="76">
        <f>+J117/J120</f>
        <v>0.11492268008069727</v>
      </c>
      <c r="J155" s="77">
        <f>+J117</f>
        <v>960000</v>
      </c>
      <c r="K155" s="128"/>
      <c r="L155" s="128"/>
      <c r="M155" s="128"/>
    </row>
    <row r="156" spans="1:13" ht="12" customHeight="1" x14ac:dyDescent="0.2">
      <c r="A156" s="68"/>
      <c r="B156" s="63"/>
      <c r="C156" s="63"/>
      <c r="D156" s="63"/>
      <c r="E156" s="63"/>
      <c r="F156" s="63"/>
      <c r="G156" s="63"/>
      <c r="H156" s="63"/>
      <c r="I156" s="75"/>
      <c r="J156" s="78"/>
      <c r="K156" s="128"/>
      <c r="L156" s="128"/>
      <c r="M156" s="128"/>
    </row>
    <row r="157" spans="1:13" ht="15" x14ac:dyDescent="0.2">
      <c r="A157" s="64"/>
      <c r="B157" s="65"/>
      <c r="C157" s="65"/>
      <c r="D157" s="65"/>
      <c r="E157" s="65"/>
      <c r="F157" s="65"/>
      <c r="G157" s="65"/>
      <c r="H157" s="65"/>
      <c r="I157" s="65"/>
      <c r="J157" s="66"/>
      <c r="K157" s="128"/>
      <c r="L157" s="128"/>
      <c r="M157" s="128"/>
    </row>
    <row r="158" spans="1:13" ht="15" x14ac:dyDescent="0.2">
      <c r="A158" s="68"/>
      <c r="B158" s="63"/>
      <c r="C158" s="63"/>
      <c r="D158" s="63"/>
      <c r="E158" s="63"/>
      <c r="F158" s="63"/>
      <c r="G158" s="63"/>
      <c r="H158" s="63"/>
      <c r="I158" s="201" t="s">
        <v>166</v>
      </c>
      <c r="J158" s="202"/>
      <c r="K158" s="128"/>
      <c r="L158" s="128"/>
      <c r="M158" s="128"/>
    </row>
    <row r="159" spans="1:13" ht="15" x14ac:dyDescent="0.2">
      <c r="A159" s="64"/>
      <c r="B159" s="65"/>
      <c r="C159" s="65"/>
      <c r="D159" s="65"/>
      <c r="E159" s="65"/>
      <c r="F159" s="65"/>
      <c r="G159" s="65"/>
      <c r="H159" s="65"/>
      <c r="I159" s="203"/>
      <c r="J159" s="204"/>
      <c r="K159" s="128"/>
      <c r="L159" s="128"/>
      <c r="M159" s="128"/>
    </row>
    <row r="160" spans="1:13" ht="15" x14ac:dyDescent="0.2">
      <c r="A160" s="68"/>
      <c r="B160" s="63"/>
      <c r="C160" s="63"/>
      <c r="D160" s="63"/>
      <c r="E160" s="63"/>
      <c r="F160" s="63"/>
      <c r="G160" s="63"/>
      <c r="H160" s="63"/>
      <c r="I160" s="63"/>
      <c r="J160" s="69"/>
      <c r="K160" s="128"/>
      <c r="L160" s="128"/>
      <c r="M160" s="128"/>
    </row>
    <row r="161" spans="1:13" ht="15" x14ac:dyDescent="0.2">
      <c r="A161" s="64"/>
      <c r="B161" s="65"/>
      <c r="C161" s="65"/>
      <c r="D161" s="65"/>
      <c r="E161" s="65"/>
      <c r="F161" s="65"/>
      <c r="G161" s="65"/>
      <c r="H161" s="65"/>
      <c r="I161" s="65"/>
      <c r="J161" s="66"/>
      <c r="K161" s="128"/>
      <c r="L161" s="128"/>
      <c r="M161" s="128"/>
    </row>
    <row r="162" spans="1:13" ht="15" x14ac:dyDescent="0.2">
      <c r="A162" s="205" t="s">
        <v>130</v>
      </c>
      <c r="B162" s="206"/>
      <c r="C162" s="206"/>
      <c r="D162" s="206"/>
      <c r="E162" s="206"/>
      <c r="F162" s="206"/>
      <c r="G162" s="206"/>
      <c r="H162" s="206"/>
      <c r="I162" s="206"/>
      <c r="J162" s="207"/>
      <c r="K162" s="128"/>
      <c r="L162" s="128"/>
      <c r="M162" s="128"/>
    </row>
    <row r="163" spans="1:13" ht="13.5" thickBot="1" x14ac:dyDescent="0.25">
      <c r="A163" s="79"/>
      <c r="B163" s="80"/>
      <c r="C163" s="81"/>
      <c r="D163" s="81"/>
      <c r="E163" s="81"/>
      <c r="F163" s="81"/>
      <c r="G163" s="81"/>
      <c r="H163" s="81"/>
      <c r="I163" s="81"/>
      <c r="J163" s="82"/>
      <c r="K163" s="128"/>
      <c r="L163" s="128"/>
      <c r="M163" s="128"/>
    </row>
    <row r="164" spans="1:13" ht="13.5" thickTop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28"/>
      <c r="L164" s="128"/>
      <c r="M164" s="128"/>
    </row>
    <row r="165" spans="1:13" x14ac:dyDescent="0.2">
      <c r="A165" s="200"/>
      <c r="B165" s="200"/>
      <c r="C165" s="200"/>
      <c r="D165" s="200"/>
      <c r="E165" s="200"/>
      <c r="F165" s="208"/>
      <c r="G165" s="199"/>
      <c r="H165" s="199"/>
      <c r="I165" s="210"/>
      <c r="J165" s="1"/>
    </row>
    <row r="166" spans="1:13" x14ac:dyDescent="0.2">
      <c r="A166" s="200"/>
      <c r="B166" s="200"/>
      <c r="C166" s="200"/>
      <c r="D166" s="200"/>
      <c r="E166" s="200"/>
      <c r="F166" s="209"/>
      <c r="G166" s="199"/>
      <c r="H166" s="199"/>
      <c r="I166" s="210"/>
      <c r="J166" s="1"/>
    </row>
    <row r="167" spans="1:13" x14ac:dyDescent="0.2">
      <c r="A167" s="119"/>
      <c r="B167" s="119"/>
      <c r="C167" s="119"/>
      <c r="D167" s="119"/>
      <c r="E167" s="119"/>
      <c r="F167" s="119"/>
      <c r="G167" s="119"/>
      <c r="H167" s="119"/>
      <c r="I167" s="1"/>
      <c r="J167" s="1"/>
    </row>
    <row r="168" spans="1:13" ht="14.25" x14ac:dyDescent="0.2">
      <c r="A168" s="119"/>
      <c r="B168" s="119"/>
      <c r="C168" s="119"/>
      <c r="D168" s="119"/>
      <c r="E168" s="120"/>
      <c r="F168" s="121"/>
      <c r="G168" s="122"/>
      <c r="H168" s="119"/>
      <c r="I168" s="1"/>
      <c r="J168" s="1"/>
    </row>
    <row r="169" spans="1:13" ht="14.25" x14ac:dyDescent="0.2">
      <c r="A169" s="119"/>
      <c r="B169" s="119"/>
      <c r="C169" s="119"/>
      <c r="D169" s="119"/>
      <c r="E169" s="120"/>
      <c r="F169" s="120"/>
      <c r="G169" s="122"/>
      <c r="H169" s="119"/>
      <c r="I169" s="1"/>
      <c r="J169" s="1"/>
    </row>
    <row r="170" spans="1:13" ht="14.25" x14ac:dyDescent="0.2">
      <c r="A170" s="119"/>
      <c r="B170" s="119"/>
      <c r="C170" s="119"/>
      <c r="D170" s="119"/>
      <c r="E170" s="120"/>
      <c r="F170" s="120"/>
      <c r="G170" s="122"/>
      <c r="H170" s="119"/>
      <c r="I170" s="1"/>
      <c r="J170" s="1"/>
    </row>
    <row r="171" spans="1:13" ht="14.25" x14ac:dyDescent="0.2">
      <c r="A171" s="119"/>
      <c r="B171" s="119"/>
      <c r="C171" s="119"/>
      <c r="D171" s="119"/>
      <c r="E171" s="120"/>
      <c r="F171" s="120"/>
      <c r="G171" s="122"/>
      <c r="H171" s="119"/>
      <c r="I171" s="1"/>
      <c r="J171" s="1"/>
    </row>
    <row r="172" spans="1:13" ht="14.25" x14ac:dyDescent="0.2">
      <c r="A172" s="119"/>
      <c r="B172" s="119"/>
      <c r="C172" s="119"/>
      <c r="D172" s="119"/>
      <c r="E172" s="120"/>
      <c r="F172" s="120"/>
      <c r="G172" s="122"/>
      <c r="H172" s="119"/>
      <c r="I172" s="1"/>
      <c r="J172" s="1"/>
    </row>
    <row r="173" spans="1:13" ht="14.25" x14ac:dyDescent="0.2">
      <c r="A173" s="119"/>
      <c r="B173" s="119"/>
      <c r="C173" s="119"/>
      <c r="D173" s="119"/>
      <c r="E173" s="120"/>
      <c r="F173" s="120"/>
      <c r="G173" s="122"/>
      <c r="H173" s="119"/>
      <c r="I173" s="1"/>
      <c r="J173" s="1"/>
    </row>
    <row r="174" spans="1:13" ht="14.25" x14ac:dyDescent="0.2">
      <c r="A174" s="119"/>
      <c r="B174" s="119"/>
      <c r="C174" s="119"/>
      <c r="D174" s="119"/>
      <c r="E174" s="123"/>
      <c r="F174" s="123"/>
      <c r="G174" s="122"/>
      <c r="H174" s="119"/>
      <c r="I174" s="1"/>
      <c r="J174" s="1"/>
    </row>
    <row r="175" spans="1:13" ht="14.25" x14ac:dyDescent="0.2">
      <c r="A175" s="119"/>
      <c r="B175" s="119"/>
      <c r="C175" s="119"/>
      <c r="D175" s="119"/>
      <c r="E175" s="120"/>
      <c r="F175" s="120"/>
      <c r="G175" s="122"/>
      <c r="H175" s="119"/>
      <c r="I175" s="1"/>
      <c r="J175" s="1"/>
    </row>
    <row r="176" spans="1:13" ht="14.25" x14ac:dyDescent="0.2">
      <c r="A176" s="119"/>
      <c r="B176" s="119"/>
      <c r="C176" s="119"/>
      <c r="D176" s="119"/>
      <c r="E176" s="123"/>
      <c r="F176" s="123"/>
      <c r="G176" s="122"/>
      <c r="H176" s="119"/>
      <c r="I176" s="1"/>
      <c r="J176" s="1"/>
    </row>
    <row r="177" spans="1:10" ht="14.25" x14ac:dyDescent="0.2">
      <c r="A177" s="119"/>
      <c r="B177" s="119"/>
      <c r="C177" s="119"/>
      <c r="D177" s="119"/>
      <c r="E177" s="120"/>
      <c r="F177" s="120"/>
      <c r="G177" s="122"/>
      <c r="H177" s="119"/>
      <c r="I177" s="1"/>
      <c r="J177" s="1"/>
    </row>
    <row r="178" spans="1:10" ht="14.25" x14ac:dyDescent="0.2">
      <c r="A178" s="119"/>
      <c r="B178" s="119"/>
      <c r="C178" s="119"/>
      <c r="D178" s="119"/>
      <c r="E178" s="120"/>
      <c r="F178" s="120"/>
      <c r="G178" s="122"/>
      <c r="H178" s="119"/>
      <c r="I178" s="1"/>
      <c r="J178" s="1"/>
    </row>
    <row r="179" spans="1:10" ht="14.25" x14ac:dyDescent="0.2">
      <c r="A179" s="119"/>
      <c r="B179" s="119"/>
      <c r="C179" s="119"/>
      <c r="D179" s="119"/>
      <c r="E179" s="120"/>
      <c r="F179" s="120"/>
      <c r="G179" s="122"/>
      <c r="H179" s="119"/>
      <c r="I179" s="1"/>
      <c r="J179" s="1"/>
    </row>
    <row r="180" spans="1:10" ht="14.25" x14ac:dyDescent="0.2">
      <c r="A180" s="119"/>
      <c r="B180" s="119"/>
      <c r="C180" s="119"/>
      <c r="D180" s="119"/>
      <c r="E180" s="120"/>
      <c r="F180" s="120"/>
      <c r="G180" s="122"/>
      <c r="H180" s="119"/>
      <c r="I180" s="1"/>
      <c r="J180" s="1"/>
    </row>
    <row r="181" spans="1:10" ht="14.25" x14ac:dyDescent="0.2">
      <c r="A181" s="119"/>
      <c r="B181" s="119"/>
      <c r="C181" s="119"/>
      <c r="D181" s="119"/>
      <c r="E181" s="120"/>
      <c r="F181" s="120"/>
      <c r="G181" s="122"/>
      <c r="H181" s="119"/>
      <c r="I181" s="1"/>
      <c r="J181" s="1"/>
    </row>
    <row r="182" spans="1:10" ht="14.25" x14ac:dyDescent="0.2">
      <c r="A182" s="119"/>
      <c r="B182" s="119"/>
      <c r="C182" s="119"/>
      <c r="D182" s="119"/>
      <c r="E182" s="120"/>
      <c r="F182" s="120"/>
      <c r="G182" s="122"/>
      <c r="H182" s="119"/>
      <c r="I182" s="1"/>
      <c r="J182" s="1"/>
    </row>
    <row r="183" spans="1:10" ht="14.25" x14ac:dyDescent="0.2">
      <c r="A183" s="119"/>
      <c r="B183" s="119"/>
      <c r="C183" s="119"/>
      <c r="D183" s="119"/>
      <c r="E183" s="120"/>
      <c r="F183" s="120"/>
      <c r="G183" s="122"/>
      <c r="H183" s="119"/>
      <c r="I183" s="1"/>
      <c r="J183" s="1"/>
    </row>
    <row r="184" spans="1:10" ht="14.25" x14ac:dyDescent="0.2">
      <c r="A184" s="119"/>
      <c r="B184" s="119"/>
      <c r="C184" s="119"/>
      <c r="D184" s="119"/>
      <c r="E184" s="120"/>
      <c r="F184" s="120"/>
      <c r="G184" s="122"/>
      <c r="H184" s="119"/>
      <c r="I184" s="1"/>
      <c r="J184" s="1"/>
    </row>
    <row r="185" spans="1:10" ht="15" x14ac:dyDescent="0.25">
      <c r="A185" s="119"/>
      <c r="B185" s="119"/>
      <c r="C185" s="119"/>
      <c r="D185" s="119"/>
      <c r="E185" s="120"/>
      <c r="F185" s="120"/>
      <c r="G185" s="126"/>
      <c r="H185" s="119"/>
      <c r="I185" s="1"/>
      <c r="J185" s="1"/>
    </row>
    <row r="186" spans="1:10" ht="15" x14ac:dyDescent="0.25">
      <c r="A186" s="119"/>
      <c r="B186" s="119"/>
      <c r="C186" s="119"/>
      <c r="D186" s="119"/>
      <c r="E186" s="119"/>
      <c r="F186" s="120"/>
      <c r="G186" s="169"/>
      <c r="H186" s="119"/>
      <c r="I186" s="1"/>
      <c r="J186" s="1"/>
    </row>
    <row r="187" spans="1:10" ht="14.25" x14ac:dyDescent="0.2">
      <c r="A187" s="1"/>
      <c r="B187" s="1"/>
      <c r="C187" s="1"/>
      <c r="D187" s="1"/>
      <c r="E187" s="1"/>
      <c r="F187" s="170"/>
      <c r="G187" s="171"/>
      <c r="H187" s="1"/>
      <c r="I187" s="1"/>
      <c r="J187" s="1"/>
    </row>
  </sheetData>
  <sheetProtection algorithmName="SHA-512" hashValue="C4ul2BkwwK7sRe+4gUqIa3NDfeksqWulFM0Ih7urWI4yM/i7UZDuoWn36WbMwwomfITxL2hLSPJyZ2kSFg1INw==" saltValue="0Yg9QVwPv85oTHvOQPtMOQ==" spinCount="100000" sheet="1" objects="1" scenarios="1"/>
  <mergeCells count="31">
    <mergeCell ref="I159:J159"/>
    <mergeCell ref="A162:J162"/>
    <mergeCell ref="A165:E166"/>
    <mergeCell ref="F165:F166"/>
    <mergeCell ref="G165:H166"/>
    <mergeCell ref="I165:I166"/>
    <mergeCell ref="I158:J158"/>
    <mergeCell ref="E123:I123"/>
    <mergeCell ref="F124:H124"/>
    <mergeCell ref="F125:H125"/>
    <mergeCell ref="H130:I130"/>
    <mergeCell ref="E131:F133"/>
    <mergeCell ref="H131:I131"/>
    <mergeCell ref="H133:I133"/>
    <mergeCell ref="H134:I134"/>
    <mergeCell ref="H135:I135"/>
    <mergeCell ref="H136:I136"/>
    <mergeCell ref="I146:J146"/>
    <mergeCell ref="I154:J154"/>
    <mergeCell ref="F5:H5"/>
    <mergeCell ref="H6:I6"/>
    <mergeCell ref="C7:C8"/>
    <mergeCell ref="A10:J10"/>
    <mergeCell ref="A12:E13"/>
    <mergeCell ref="F12:H12"/>
    <mergeCell ref="A1:D1"/>
    <mergeCell ref="J1:J3"/>
    <mergeCell ref="A2:D2"/>
    <mergeCell ref="E2:I2"/>
    <mergeCell ref="A3:D3"/>
    <mergeCell ref="E3:I3"/>
  </mergeCells>
  <printOptions horizontalCentered="1"/>
  <pageMargins left="0.36" right="0.43" top="0.76" bottom="0.64" header="0" footer="0"/>
  <pageSetup scale="69" orientation="portrait" horizontalDpi="300" verticalDpi="300" r:id="rId1"/>
  <headerFooter alignWithMargins="0"/>
  <rowBreaks count="2" manualBreakCount="2">
    <brk id="78" max="16383" man="1"/>
    <brk id="138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Establecimiento</vt:lpstr>
      <vt:lpstr>Sostenimiento</vt:lpstr>
      <vt:lpstr>Establecimiento!Área_de_impresión</vt:lpstr>
      <vt:lpstr>Sostenimiento!Área_de_impresión</vt:lpstr>
      <vt:lpstr>Establecimiento!Títulos_a_imprimir</vt:lpstr>
      <vt:lpstr>Sostenimiento!Títulos_a_imprimir</vt:lpstr>
    </vt:vector>
  </TitlesOfParts>
  <Company>GOBERNACIÓN DEL VALLE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cagomez</dc:creator>
  <cp:lastModifiedBy>Armando</cp:lastModifiedBy>
  <cp:lastPrinted>2019-04-09T20:53:33Z</cp:lastPrinted>
  <dcterms:created xsi:type="dcterms:W3CDTF">2002-07-22T13:15:09Z</dcterms:created>
  <dcterms:modified xsi:type="dcterms:W3CDTF">2021-01-08T13:50:31Z</dcterms:modified>
</cp:coreProperties>
</file>