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Costos contratistas_Oskar_20200422\Agricolas\Revisados_AER\"/>
    </mc:Choice>
  </mc:AlternateContent>
  <bookViews>
    <workbookView xWindow="0" yWindow="0" windowWidth="16395" windowHeight="5370" activeTab="1"/>
  </bookViews>
  <sheets>
    <sheet name="Establecimiento" sheetId="1" r:id="rId1"/>
    <sheet name="Sostenimiento" sheetId="2" r:id="rId2"/>
  </sheets>
  <definedNames>
    <definedName name="_xlnm.Print_Area" localSheetId="0">Establecimiento!$A$1:$J$153</definedName>
    <definedName name="_xlnm.Print_Area" localSheetId="1">Sostenimiento!$A$1:$K$165</definedName>
    <definedName name="_xlnm.Print_Titles" localSheetId="0">Establecimiento!$1:$13</definedName>
    <definedName name="_xlnm.Print_Titles" localSheetId="1">Sostenimiento!$1:$13</definedName>
  </definedNames>
  <calcPr calcId="162913"/>
</workbook>
</file>

<file path=xl/calcChain.xml><?xml version="1.0" encoding="utf-8"?>
<calcChain xmlns="http://schemas.openxmlformats.org/spreadsheetml/2006/main">
  <c r="M19" i="1" l="1"/>
  <c r="Q125" i="2"/>
  <c r="Q124" i="2"/>
  <c r="P125" i="2"/>
  <c r="P124" i="2"/>
  <c r="O125" i="2"/>
  <c r="K105" i="2" l="1"/>
  <c r="K107" i="2" s="1"/>
  <c r="K113" i="2" s="1"/>
  <c r="I132" i="2"/>
  <c r="I131" i="2"/>
  <c r="I130" i="2"/>
  <c r="K92" i="2"/>
  <c r="N18" i="2" s="1"/>
  <c r="K87" i="2"/>
  <c r="K86" i="2"/>
  <c r="K85" i="2"/>
  <c r="N16" i="2" s="1"/>
  <c r="K84" i="2"/>
  <c r="K83" i="2"/>
  <c r="N17" i="2" s="1"/>
  <c r="K64" i="2"/>
  <c r="K61" i="2"/>
  <c r="K63" i="2"/>
  <c r="K57" i="2"/>
  <c r="K56" i="2"/>
  <c r="K52" i="2"/>
  <c r="K51" i="2"/>
  <c r="K44" i="2"/>
  <c r="J105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34" i="1"/>
  <c r="J35" i="1"/>
  <c r="J36" i="1"/>
  <c r="J37" i="1"/>
  <c r="J38" i="1"/>
  <c r="J39" i="1"/>
  <c r="J40" i="1"/>
  <c r="J22" i="1"/>
  <c r="J26" i="1"/>
  <c r="J42" i="1"/>
  <c r="J78" i="1"/>
  <c r="J79" i="1"/>
  <c r="J80" i="1"/>
  <c r="J81" i="1"/>
  <c r="J82" i="1"/>
  <c r="J83" i="1"/>
  <c r="J84" i="1"/>
  <c r="J85" i="1"/>
  <c r="J86" i="1"/>
  <c r="J94" i="1"/>
  <c r="J95" i="1"/>
  <c r="J96" i="1"/>
  <c r="J77" i="1"/>
  <c r="J103" i="1"/>
  <c r="J76" i="1"/>
  <c r="J109" i="1"/>
  <c r="M21" i="1" s="1"/>
  <c r="J43" i="1"/>
  <c r="J21" i="1"/>
  <c r="M16" i="1" l="1"/>
  <c r="J29" i="1"/>
  <c r="J70" i="1"/>
  <c r="J145" i="1"/>
  <c r="M18" i="1"/>
  <c r="N15" i="2"/>
  <c r="R124" i="2"/>
  <c r="N19" i="2"/>
  <c r="K158" i="2"/>
  <c r="K99" i="2"/>
  <c r="M17" i="1"/>
  <c r="M20" i="1"/>
  <c r="J98" i="1"/>
  <c r="K40" i="2"/>
  <c r="K72" i="2" s="1"/>
  <c r="J112" i="1" l="1"/>
  <c r="H123" i="1" s="1"/>
  <c r="I145" i="1" s="1"/>
  <c r="N20" i="2"/>
  <c r="M22" i="1"/>
  <c r="J137" i="1"/>
  <c r="K149" i="2"/>
  <c r="K116" i="2"/>
  <c r="I125" i="2" l="1"/>
  <c r="I137" i="1"/>
  <c r="N123" i="2"/>
  <c r="N127" i="2" s="1"/>
  <c r="I149" i="2"/>
  <c r="I158" i="2"/>
  <c r="P123" i="2"/>
  <c r="R123" i="2"/>
  <c r="Q123" i="2"/>
  <c r="O123" i="2"/>
  <c r="I127" i="2"/>
  <c r="Q127" i="2" l="1"/>
  <c r="I135" i="2" s="1"/>
  <c r="R127" i="2"/>
  <c r="I136" i="2" s="1"/>
  <c r="P127" i="2"/>
  <c r="I134" i="2" s="1"/>
  <c r="O127" i="2"/>
  <c r="R129" i="2" l="1"/>
  <c r="P129" i="2"/>
  <c r="I133" i="2"/>
  <c r="Q129" i="2"/>
  <c r="O129" i="2"/>
</calcChain>
</file>

<file path=xl/comments1.xml><?xml version="1.0" encoding="utf-8"?>
<comments xmlns="http://schemas.openxmlformats.org/spreadsheetml/2006/main">
  <authors>
    <author>cagomez</author>
  </authors>
  <commentList>
    <comment ref="J104" authorId="0" shapeId="0">
      <text>
        <r>
          <rPr>
            <b/>
            <sz val="12"/>
            <color indexed="81"/>
            <rFont val="Arial"/>
            <family val="2"/>
          </rPr>
          <t>CONSULTAR CONDICIONES     FINANCIERAS (FINAGRO)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<sst xmlns="http://schemas.openxmlformats.org/spreadsheetml/2006/main" count="312" uniqueCount="181">
  <si>
    <t>ACTIVIDADES</t>
  </si>
  <si>
    <t>PRODUCTO UTILIZADO</t>
  </si>
  <si>
    <t>UNIDAD</t>
  </si>
  <si>
    <t>CANTIDAD</t>
  </si>
  <si>
    <t>P A T R O N</t>
  </si>
  <si>
    <t>REPUBLICA DE COLOMBIA</t>
  </si>
  <si>
    <t>MINISTERIO DE AGRICULTURA</t>
  </si>
  <si>
    <t>Y DESARROLLO RURAL</t>
  </si>
  <si>
    <t>Otros</t>
  </si>
  <si>
    <t>Arada</t>
  </si>
  <si>
    <t>Fertilización</t>
  </si>
  <si>
    <t>Control Biológico</t>
  </si>
  <si>
    <t>Aplicación de Herbicidas</t>
  </si>
  <si>
    <t>Recolección</t>
  </si>
  <si>
    <t>Semillas</t>
  </si>
  <si>
    <t>Empaques</t>
  </si>
  <si>
    <t>Estacas</t>
  </si>
  <si>
    <t>Estacones</t>
  </si>
  <si>
    <t>Alambre</t>
  </si>
  <si>
    <t>Administración</t>
  </si>
  <si>
    <t>Asistencia Técnica</t>
  </si>
  <si>
    <t>Arrendamiento</t>
  </si>
  <si>
    <t>Intereses</t>
  </si>
  <si>
    <t>EVALUACIÓN MUNICIPAL DE COSTOS DE PRODUCCIÓN POR HECTÁREA</t>
  </si>
  <si>
    <t>Desinfección</t>
  </si>
  <si>
    <t>Control de Plagas y Enfermedades</t>
  </si>
  <si>
    <t>Preparación</t>
  </si>
  <si>
    <t>Rastrillada</t>
  </si>
  <si>
    <t>Siembra</t>
  </si>
  <si>
    <t>Sombrío Definitivo</t>
  </si>
  <si>
    <t>Apuntalada o Amarre Aéreo</t>
  </si>
  <si>
    <t>Deshije y Destronque</t>
  </si>
  <si>
    <t>Aplicación Pre - emergentes</t>
  </si>
  <si>
    <t>Aplicación Post - emergentes</t>
  </si>
  <si>
    <t>Pesada y Limpieza</t>
  </si>
  <si>
    <t>Empacada</t>
  </si>
  <si>
    <t>Clasificación</t>
  </si>
  <si>
    <t>Insecticidas</t>
  </si>
  <si>
    <t>Fungicidas</t>
  </si>
  <si>
    <t>Fertilizantes Compuestos</t>
  </si>
  <si>
    <t>Correctivos</t>
  </si>
  <si>
    <t>Abono Orgánico</t>
  </si>
  <si>
    <t>Cabuya</t>
  </si>
  <si>
    <t xml:space="preserve">Agua </t>
  </si>
  <si>
    <t xml:space="preserve"> 1. LABORES</t>
  </si>
  <si>
    <t xml:space="preserve"> 1.1 GERMINADOR</t>
  </si>
  <si>
    <t xml:space="preserve"> 1.5 COSECHA</t>
  </si>
  <si>
    <t xml:space="preserve"> 2. INSUMOS</t>
  </si>
  <si>
    <t xml:space="preserve"> 3. OTROS COSTOS</t>
  </si>
  <si>
    <t xml:space="preserve">TECN.        </t>
  </si>
  <si>
    <t xml:space="preserve">   TRAD.                   </t>
  </si>
  <si>
    <t xml:space="preserve">OTRO    </t>
  </si>
  <si>
    <t>VALOR TOTAL</t>
  </si>
  <si>
    <r>
      <t>SUBTOTAL</t>
    </r>
    <r>
      <rPr>
        <sz val="12"/>
        <rFont val="Arial"/>
        <family val="2"/>
      </rPr>
      <t xml:space="preserve"> OTROS COSTOS</t>
    </r>
  </si>
  <si>
    <r>
      <t>TOTAL COSTOS POR HECTÁREA</t>
    </r>
    <r>
      <rPr>
        <sz val="12"/>
        <rFont val="Arial"/>
        <family val="2"/>
      </rPr>
      <t xml:space="preserve">  (Labores, Insumos y Otros)</t>
    </r>
  </si>
  <si>
    <t>TOTAL COSTOS DIRECTOS</t>
  </si>
  <si>
    <t>TOTAL COSTOS INDIRECTOS</t>
  </si>
  <si>
    <t xml:space="preserve">          RENDIMIENTO (Toneladas / Hectárea)</t>
  </si>
  <si>
    <t xml:space="preserve">          COSTOS DE PRODUCCIÓN ($ / Hectárea)</t>
  </si>
  <si>
    <t xml:space="preserve">          PRECIO PAGADO AL PRODUCTOR ($ / Tonelada)</t>
  </si>
  <si>
    <t>Aplicación de Fertilizantes</t>
  </si>
  <si>
    <t>Fertilizantes Simples</t>
  </si>
  <si>
    <t>CULTIVOS PERMANENTES</t>
  </si>
  <si>
    <t>DEPARTAMENTO DEL VALLE DEL CAUCA</t>
  </si>
  <si>
    <t>CULTIVO:</t>
  </si>
  <si>
    <t>PRECIO UNITARIO</t>
  </si>
  <si>
    <t xml:space="preserve"> ($ / Unidad)</t>
  </si>
  <si>
    <t xml:space="preserve"> 1.4 SIEMBRA Y SOSTENIMIENTO</t>
  </si>
  <si>
    <t>Mes</t>
  </si>
  <si>
    <t>Cacao y Sombrio</t>
  </si>
  <si>
    <t>Sombrio</t>
  </si>
  <si>
    <t>Cacao</t>
  </si>
  <si>
    <t>Arreglo y Desinfección de Colinos</t>
  </si>
  <si>
    <t>Acarreo Siembra Cacao</t>
  </si>
  <si>
    <t xml:space="preserve">Incluye Aplicación Correctivo </t>
  </si>
  <si>
    <t xml:space="preserve">y Fertilizante Orgánico </t>
  </si>
  <si>
    <t>Plateo Deschuponada</t>
  </si>
  <si>
    <t>Poda</t>
  </si>
  <si>
    <t>Transitorio y Permanente</t>
  </si>
  <si>
    <t>Control Manual de Malezas</t>
  </si>
  <si>
    <t>Sombrío Permanente</t>
  </si>
  <si>
    <t>Bolsas de Polietileno</t>
  </si>
  <si>
    <t>Cascarilla de Arroz o Café</t>
  </si>
  <si>
    <t>Micorrizas</t>
  </si>
  <si>
    <t>Sombrío Temporal</t>
  </si>
  <si>
    <t>Jornal</t>
  </si>
  <si>
    <t xml:space="preserve">Jornal </t>
  </si>
  <si>
    <t xml:space="preserve">Incluye Plateo </t>
  </si>
  <si>
    <t xml:space="preserve">Colino </t>
  </si>
  <si>
    <t>Arbol</t>
  </si>
  <si>
    <t>Bulto</t>
  </si>
  <si>
    <t>1 Ton. Almácigo - 3.4 Ton. Sitio definitivo</t>
  </si>
  <si>
    <t>Millar</t>
  </si>
  <si>
    <t>De 25 x 15</t>
  </si>
  <si>
    <t>Unidad</t>
  </si>
  <si>
    <t>Carbonato (Cacao: 10 Bultos)</t>
  </si>
  <si>
    <t>Litro</t>
  </si>
  <si>
    <t>Tonelada</t>
  </si>
  <si>
    <t>Distancia de Siembra.</t>
  </si>
  <si>
    <t xml:space="preserve">           Cacao: 3 mts en cuadro</t>
  </si>
  <si>
    <t xml:space="preserve">           Plátano: 6 mts entre Hileras y 2 mts entre Plantas</t>
  </si>
  <si>
    <t xml:space="preserve">           Sombrío Permanente: 18 mts en cuadro</t>
  </si>
  <si>
    <t>Densidad.</t>
  </si>
  <si>
    <t xml:space="preserve">           Cacao: 1.110 Arboles / Ha</t>
  </si>
  <si>
    <t xml:space="preserve">           Plátano: 830 Plantas / Ha</t>
  </si>
  <si>
    <t xml:space="preserve">           Sombrío Permanente: 30 Plantas / Ha</t>
  </si>
  <si>
    <t xml:space="preserve">          INGRESO ($ / Hectárea)</t>
  </si>
  <si>
    <t xml:space="preserve">          UTILIDAD PRIMER AÑO ($ / Hectárea)</t>
  </si>
  <si>
    <t xml:space="preserve">         </t>
  </si>
  <si>
    <t xml:space="preserve"> 1.2 ALMACIGO</t>
  </si>
  <si>
    <t>SECRETARIA DE                 AGRICULTURA Y PESCA                 UMATA</t>
  </si>
  <si>
    <t xml:space="preserve"> 1.3 ÁREA DE CULTIVO</t>
  </si>
  <si>
    <t>Tumba - Socola</t>
  </si>
  <si>
    <t>Caballonada</t>
  </si>
  <si>
    <t>Acarreo Siembra Sombrio</t>
  </si>
  <si>
    <t>Limpia Manual</t>
  </si>
  <si>
    <t>Trazado</t>
  </si>
  <si>
    <t>Hoyado</t>
  </si>
  <si>
    <t>Transporte Interno</t>
  </si>
  <si>
    <t>Transporte Externo</t>
  </si>
  <si>
    <t>Malation</t>
  </si>
  <si>
    <t>Mancozeb</t>
  </si>
  <si>
    <t>Kilo / Litro</t>
  </si>
  <si>
    <t>Potasio</t>
  </si>
  <si>
    <t>Nitrogeno - Fósforo</t>
  </si>
  <si>
    <t>GOBERNACIÓN DEL VALLE DEL CAUCA       SECRETARÍA DE AGRICULTURA Y PESCA         SEDAMA - UMATA</t>
  </si>
  <si>
    <t>ITEMS PARA GRAFICO</t>
  </si>
  <si>
    <t>Mano de obra</t>
  </si>
  <si>
    <t>Fertilizantes</t>
  </si>
  <si>
    <t>Otros insumos</t>
  </si>
  <si>
    <t>Otros costos</t>
  </si>
  <si>
    <t>Resiembra Cacao</t>
  </si>
  <si>
    <t>SUBTOTAL INSUMOS</t>
  </si>
  <si>
    <t>Varetas para injerto de cacao</t>
  </si>
  <si>
    <t>Varetas</t>
  </si>
  <si>
    <t>Platano</t>
  </si>
  <si>
    <t>SUBTOTAL LABORES    (Sume de 1.1 al 1.5)</t>
  </si>
  <si>
    <t>Injertacion de plantulas</t>
  </si>
  <si>
    <t>Analisis de suelo</t>
  </si>
  <si>
    <t xml:space="preserve">Nitrogeno </t>
  </si>
  <si>
    <t xml:space="preserve"> 1.2 VIVERO</t>
  </si>
  <si>
    <t>Construcción de Drenajes</t>
  </si>
  <si>
    <t>Construcción de Eras</t>
  </si>
  <si>
    <t>Trazado - Hoyado</t>
  </si>
  <si>
    <t>Otras Labores de Adecuación</t>
  </si>
  <si>
    <t>Resiembra</t>
  </si>
  <si>
    <t>Tutorado o Emparrillado</t>
  </si>
  <si>
    <t>Manejo de Sombrío Transitorio y Permanente</t>
  </si>
  <si>
    <t>Sombrío Transitorio</t>
  </si>
  <si>
    <t>Plateo</t>
  </si>
  <si>
    <t>Deschuponada</t>
  </si>
  <si>
    <t>Recolección  - Beneficio: Cacao</t>
  </si>
  <si>
    <t>A partir del Tercer Año</t>
  </si>
  <si>
    <t>Plátano</t>
  </si>
  <si>
    <r>
      <t xml:space="preserve">SUBTOTAL </t>
    </r>
    <r>
      <rPr>
        <sz val="12"/>
        <rFont val="Arial"/>
        <family val="2"/>
      </rPr>
      <t>LABORES    (Sume de 1.1 al 1.5)</t>
    </r>
  </si>
  <si>
    <t>Plántulas</t>
  </si>
  <si>
    <t>Herbicidas</t>
  </si>
  <si>
    <t>Nitrogeno</t>
  </si>
  <si>
    <t>De Segunda</t>
  </si>
  <si>
    <t>Costal</t>
  </si>
  <si>
    <r>
      <t>SUBTOTAL</t>
    </r>
    <r>
      <rPr>
        <sz val="12"/>
        <rFont val="Arial"/>
        <family val="2"/>
      </rPr>
      <t xml:space="preserve"> INSUMOS</t>
    </r>
  </si>
  <si>
    <r>
      <rPr>
        <b/>
        <sz val="11.5"/>
        <rFont val="Arial"/>
        <family val="2"/>
      </rPr>
      <t>Vida útil del cultivo:</t>
    </r>
    <r>
      <rPr>
        <sz val="11.5"/>
        <rFont val="Arial"/>
        <family val="2"/>
      </rPr>
      <t xml:space="preserve"> 15 años</t>
    </r>
  </si>
  <si>
    <t xml:space="preserve">      RENDIMIENTO (Toneladas / Hectárea)</t>
  </si>
  <si>
    <t>Año</t>
  </si>
  <si>
    <t>Egresos</t>
  </si>
  <si>
    <t xml:space="preserve">      COSTOS DE PRODUCCIÓN ($ / Hectárea)</t>
  </si>
  <si>
    <t>Balance</t>
  </si>
  <si>
    <t xml:space="preserve">      PRECIO PAGADO AL PRODUCTOR ($ / Tonelada) </t>
  </si>
  <si>
    <t xml:space="preserve">      INGRESO ($ / Hectárea)</t>
  </si>
  <si>
    <t xml:space="preserve">      UTILIDAD PROMEDIO AÑO VIDA ÚTIL ($ / Hectárea)</t>
  </si>
  <si>
    <r>
      <t>( * )</t>
    </r>
    <r>
      <rPr>
        <sz val="11"/>
        <rFont val="Arial"/>
        <family val="2"/>
      </rPr>
      <t xml:space="preserve"> Para el segundo año en la labor de Resiembra se utilizan 2 (dos) jornales</t>
    </r>
  </si>
  <si>
    <t>COMPORTAMIENTO GUÍA COSTOS DE PRODUCCIÓN AÑO 2020</t>
  </si>
  <si>
    <t>Año 2020</t>
  </si>
  <si>
    <t>Kilo</t>
  </si>
  <si>
    <t>Para sacar patrones de cacao de 3 meses</t>
  </si>
  <si>
    <t>Ingresos (Cacao)</t>
  </si>
  <si>
    <t>Ingresos (Platano)</t>
  </si>
  <si>
    <t>Analisis a precios de 2020</t>
  </si>
  <si>
    <t>Control sanitario</t>
  </si>
  <si>
    <t>Siembra de Sombrío</t>
  </si>
  <si>
    <t xml:space="preserve">Manejo de sombrío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</si>
</sst>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 * #,##0.00_ ;_ * \-#,##0.00_ ;_ * &quot;-&quot;??_ ;_ @_ "/>
    <numFmt numFmtId="165" formatCode="#,##0.0"/>
    <numFmt numFmtId="166" formatCode="&quot;$&quot;\ #,##0;[Red]&quot;$&quot;\ #,##0"/>
    <numFmt numFmtId="167" formatCode="&quot;$&quot;\ #,##0"/>
    <numFmt numFmtId="168" formatCode="&quot;$&quot;\ #,##0.00"/>
    <numFmt numFmtId="169" formatCode="0.00_)"/>
    <numFmt numFmtId="170" formatCode="_ * #,##0_ ;_ * \-#,##0_ ;_ * &quot;-&quot;??_ ;_ @_ "/>
  </numFmts>
  <fonts count="4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color indexed="81"/>
      <name val="Arial"/>
      <family val="2"/>
    </font>
    <font>
      <sz val="8"/>
      <color indexed="81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ahoma"/>
      <family val="2"/>
    </font>
    <font>
      <b/>
      <u/>
      <sz val="11"/>
      <color indexed="12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u/>
      <sz val="11"/>
      <name val="Arial"/>
      <family val="2"/>
    </font>
    <font>
      <b/>
      <u/>
      <sz val="11"/>
      <color indexed="60"/>
      <name val="Arial"/>
      <family val="2"/>
    </font>
    <font>
      <b/>
      <sz val="11"/>
      <color indexed="60"/>
      <name val="Arial"/>
      <family val="2"/>
    </font>
    <font>
      <b/>
      <sz val="11.5"/>
      <color indexed="10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sz val="11.5"/>
      <name val="Arial"/>
      <family val="2"/>
    </font>
    <font>
      <b/>
      <sz val="11.5"/>
      <name val="Arial"/>
      <family val="2"/>
    </font>
    <font>
      <b/>
      <sz val="11"/>
      <color indexed="55"/>
      <name val="Arial"/>
      <family val="2"/>
    </font>
    <font>
      <b/>
      <sz val="16"/>
      <color indexed="55"/>
      <name val="Arial"/>
      <family val="2"/>
    </font>
    <font>
      <sz val="9"/>
      <color indexed="55"/>
      <name val="Arial"/>
      <family val="2"/>
    </font>
    <font>
      <sz val="11"/>
      <color indexed="55"/>
      <name val="Arial"/>
      <family val="2"/>
    </font>
    <font>
      <sz val="10"/>
      <color indexed="55"/>
      <name val="Arial"/>
      <family val="2"/>
    </font>
    <font>
      <sz val="10"/>
      <color indexed="55"/>
      <name val="Arial"/>
      <family val="2"/>
    </font>
    <font>
      <sz val="12"/>
      <color indexed="55"/>
      <name val="Arial"/>
      <family val="2"/>
    </font>
    <font>
      <i/>
      <sz val="12"/>
      <color indexed="55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11"/>
      <color indexed="10"/>
      <name val="Arial"/>
      <family val="2"/>
    </font>
    <font>
      <b/>
      <u/>
      <sz val="11"/>
      <color indexed="10"/>
      <name val="Arial"/>
      <family val="2"/>
    </font>
    <font>
      <b/>
      <sz val="16"/>
      <color indexed="9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40" fillId="0" borderId="0" applyFont="0" applyFill="0" applyBorder="0" applyAlignment="0" applyProtection="0"/>
  </cellStyleXfs>
  <cellXfs count="306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5" fontId="4" fillId="0" borderId="2" xfId="0" applyNumberFormat="1" applyFont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165" fontId="4" fillId="0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165" fontId="3" fillId="0" borderId="2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3" fillId="3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165" fontId="2" fillId="0" borderId="8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165" fontId="8" fillId="0" borderId="2" xfId="0" applyNumberFormat="1" applyFont="1" applyBorder="1" applyAlignment="1">
      <alignment horizontal="right" vertical="center"/>
    </xf>
    <xf numFmtId="0" fontId="12" fillId="2" borderId="1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165" fontId="11" fillId="2" borderId="2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vertical="center"/>
    </xf>
    <xf numFmtId="165" fontId="11" fillId="0" borderId="2" xfId="0" applyNumberFormat="1" applyFont="1" applyBorder="1" applyAlignment="1">
      <alignment horizontal="right" vertical="center"/>
    </xf>
    <xf numFmtId="0" fontId="12" fillId="2" borderId="1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165" fontId="8" fillId="2" borderId="2" xfId="0" applyNumberFormat="1" applyFont="1" applyFill="1" applyBorder="1" applyAlignment="1">
      <alignment horizontal="right" vertical="center"/>
    </xf>
    <xf numFmtId="0" fontId="12" fillId="0" borderId="1" xfId="0" applyFont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165" fontId="8" fillId="0" borderId="2" xfId="0" applyNumberFormat="1" applyFont="1" applyFill="1" applyBorder="1" applyAlignment="1">
      <alignment horizontal="right" vertical="center"/>
    </xf>
    <xf numFmtId="0" fontId="11" fillId="2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165" fontId="8" fillId="0" borderId="8" xfId="0" applyNumberFormat="1" applyFont="1" applyBorder="1" applyAlignment="1">
      <alignment horizontal="right" vertical="center"/>
    </xf>
    <xf numFmtId="0" fontId="12" fillId="0" borderId="1" xfId="0" applyFont="1" applyFill="1" applyBorder="1" applyAlignment="1">
      <alignment vertical="center"/>
    </xf>
    <xf numFmtId="0" fontId="12" fillId="0" borderId="0" xfId="0" applyFont="1" applyFill="1"/>
    <xf numFmtId="0" fontId="12" fillId="2" borderId="0" xfId="0" applyFont="1" applyFill="1"/>
    <xf numFmtId="0" fontId="12" fillId="0" borderId="0" xfId="0" applyFont="1"/>
    <xf numFmtId="0" fontId="13" fillId="0" borderId="0" xfId="0" applyFont="1" applyBorder="1" applyAlignment="1">
      <alignment vertical="center"/>
    </xf>
    <xf numFmtId="0" fontId="8" fillId="0" borderId="0" xfId="0" applyFont="1"/>
    <xf numFmtId="0" fontId="8" fillId="2" borderId="0" xfId="0" applyFont="1" applyFill="1"/>
    <xf numFmtId="0" fontId="8" fillId="0" borderId="0" xfId="0" applyFont="1" applyFill="1"/>
    <xf numFmtId="165" fontId="11" fillId="0" borderId="2" xfId="0" applyNumberFormat="1" applyFont="1" applyFill="1" applyBorder="1" applyAlignment="1">
      <alignment horizontal="right" vertical="center"/>
    </xf>
    <xf numFmtId="165" fontId="12" fillId="0" borderId="11" xfId="0" applyNumberFormat="1" applyFont="1" applyBorder="1" applyAlignment="1">
      <alignment horizontal="right"/>
    </xf>
    <xf numFmtId="165" fontId="8" fillId="0" borderId="11" xfId="0" applyNumberFormat="1" applyFont="1" applyBorder="1" applyAlignment="1">
      <alignment horizontal="right" vertical="center"/>
    </xf>
    <xf numFmtId="165" fontId="8" fillId="2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7" fontId="16" fillId="2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Border="1"/>
    <xf numFmtId="0" fontId="0" fillId="0" borderId="2" xfId="0" applyBorder="1"/>
    <xf numFmtId="0" fontId="0" fillId="2" borderId="0" xfId="0" applyFill="1" applyBorder="1"/>
    <xf numFmtId="0" fontId="0" fillId="2" borderId="2" xfId="0" applyFill="1" applyBorder="1"/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0" fontId="3" fillId="2" borderId="0" xfId="0" applyNumberFormat="1" applyFont="1" applyFill="1" applyBorder="1" applyAlignment="1">
      <alignment horizontal="center" vertical="center"/>
    </xf>
    <xf numFmtId="166" fontId="3" fillId="2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165" fontId="2" fillId="2" borderId="8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2" fillId="3" borderId="12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65" fontId="8" fillId="0" borderId="15" xfId="0" applyNumberFormat="1" applyFont="1" applyBorder="1" applyAlignment="1">
      <alignment vertical="center"/>
    </xf>
    <xf numFmtId="0" fontId="8" fillId="2" borderId="15" xfId="0" applyFont="1" applyFill="1" applyBorder="1" applyAlignment="1">
      <alignment horizontal="center" vertical="center"/>
    </xf>
    <xf numFmtId="165" fontId="8" fillId="2" borderId="15" xfId="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165" fontId="8" fillId="0" borderId="15" xfId="0" applyNumberFormat="1" applyFont="1" applyFill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165" fontId="8" fillId="0" borderId="5" xfId="0" applyNumberFormat="1" applyFont="1" applyBorder="1" applyAlignment="1">
      <alignment vertical="center"/>
    </xf>
    <xf numFmtId="165" fontId="8" fillId="0" borderId="0" xfId="0" applyNumberFormat="1" applyFont="1" applyFill="1" applyBorder="1" applyAlignment="1">
      <alignment horizontal="right" vertical="center"/>
    </xf>
    <xf numFmtId="0" fontId="8" fillId="2" borderId="15" xfId="0" applyFont="1" applyFill="1" applyBorder="1" applyAlignment="1">
      <alignment horizontal="right" vertical="center"/>
    </xf>
    <xf numFmtId="0" fontId="0" fillId="2" borderId="0" xfId="0" applyFill="1"/>
    <xf numFmtId="0" fontId="23" fillId="0" borderId="0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left" vertical="center"/>
    </xf>
    <xf numFmtId="0" fontId="23" fillId="0" borderId="2" xfId="0" applyFont="1" applyFill="1" applyBorder="1" applyAlignment="1">
      <alignment horizontal="left" vertical="center"/>
    </xf>
    <xf numFmtId="0" fontId="23" fillId="2" borderId="2" xfId="0" applyFont="1" applyFill="1" applyBorder="1" applyAlignment="1">
      <alignment horizontal="left" vertical="center"/>
    </xf>
    <xf numFmtId="0" fontId="0" fillId="0" borderId="0" xfId="0" applyFill="1"/>
    <xf numFmtId="0" fontId="8" fillId="0" borderId="0" xfId="0" applyFont="1" applyFill="1" applyBorder="1" applyAlignment="1">
      <alignment horizontal="left" vertical="center"/>
    </xf>
    <xf numFmtId="10" fontId="16" fillId="2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5" fontId="8" fillId="2" borderId="3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27" fillId="0" borderId="0" xfId="0" applyFont="1"/>
    <xf numFmtId="0" fontId="28" fillId="0" borderId="0" xfId="0" applyFont="1"/>
    <xf numFmtId="0" fontId="28" fillId="0" borderId="0" xfId="0" applyFont="1" applyFill="1" applyBorder="1" applyAlignment="1">
      <alignment vertical="center"/>
    </xf>
    <xf numFmtId="10" fontId="28" fillId="0" borderId="0" xfId="0" applyNumberFormat="1" applyFont="1"/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10" fontId="28" fillId="0" borderId="0" xfId="0" applyNumberFormat="1" applyFont="1" applyAlignment="1">
      <alignment vertical="center"/>
    </xf>
    <xf numFmtId="0" fontId="29" fillId="0" borderId="0" xfId="0" applyFont="1"/>
    <xf numFmtId="10" fontId="25" fillId="0" borderId="0" xfId="0" applyNumberFormat="1" applyFont="1" applyAlignment="1">
      <alignment horizontal="center"/>
    </xf>
    <xf numFmtId="170" fontId="25" fillId="0" borderId="0" xfId="1" applyNumberFormat="1" applyFont="1"/>
    <xf numFmtId="0" fontId="30" fillId="0" borderId="0" xfId="0" applyFont="1"/>
    <xf numFmtId="10" fontId="31" fillId="0" borderId="0" xfId="0" applyNumberFormat="1" applyFont="1" applyAlignment="1">
      <alignment horizontal="center"/>
    </xf>
    <xf numFmtId="10" fontId="32" fillId="4" borderId="1" xfId="0" applyNumberFormat="1" applyFont="1" applyFill="1" applyBorder="1" applyAlignment="1">
      <alignment horizontal="center" vertical="center"/>
    </xf>
    <xf numFmtId="10" fontId="32" fillId="0" borderId="1" xfId="0" applyNumberFormat="1" applyFont="1" applyFill="1" applyBorder="1" applyAlignment="1">
      <alignment horizontal="center" vertical="center"/>
    </xf>
    <xf numFmtId="10" fontId="31" fillId="4" borderId="0" xfId="0" applyNumberFormat="1" applyFont="1" applyFill="1" applyAlignment="1">
      <alignment horizontal="center"/>
    </xf>
    <xf numFmtId="165" fontId="8" fillId="5" borderId="2" xfId="0" applyNumberFormat="1" applyFont="1" applyFill="1" applyBorder="1" applyAlignment="1">
      <alignment horizontal="right" vertical="center"/>
    </xf>
    <xf numFmtId="0" fontId="33" fillId="0" borderId="0" xfId="0" applyFont="1"/>
    <xf numFmtId="165" fontId="0" fillId="0" borderId="0" xfId="0" applyNumberFormat="1"/>
    <xf numFmtId="165" fontId="2" fillId="0" borderId="0" xfId="0" applyNumberFormat="1" applyFont="1"/>
    <xf numFmtId="0" fontId="11" fillId="2" borderId="15" xfId="0" applyFont="1" applyFill="1" applyBorder="1" applyAlignment="1">
      <alignment horizontal="center" vertical="center"/>
    </xf>
    <xf numFmtId="165" fontId="11" fillId="2" borderId="15" xfId="0" applyNumberFormat="1" applyFont="1" applyFill="1" applyBorder="1" applyAlignment="1">
      <alignment vertical="center"/>
    </xf>
    <xf numFmtId="0" fontId="6" fillId="0" borderId="0" xfId="0" applyFont="1" applyAlignment="1">
      <alignment horizontal="center"/>
    </xf>
    <xf numFmtId="165" fontId="8" fillId="0" borderId="4" xfId="0" applyNumberFormat="1" applyFont="1" applyBorder="1" applyAlignment="1">
      <alignment vertical="center"/>
    </xf>
    <xf numFmtId="165" fontId="8" fillId="0" borderId="3" xfId="0" applyNumberFormat="1" applyFont="1" applyBorder="1" applyAlignment="1">
      <alignment vertical="center"/>
    </xf>
    <xf numFmtId="0" fontId="8" fillId="2" borderId="1" xfId="0" applyFont="1" applyFill="1" applyBorder="1"/>
    <xf numFmtId="165" fontId="8" fillId="2" borderId="4" xfId="0" applyNumberFormat="1" applyFont="1" applyFill="1" applyBorder="1" applyAlignment="1">
      <alignment vertical="center"/>
    </xf>
    <xf numFmtId="3" fontId="0" fillId="0" borderId="0" xfId="0" applyNumberFormat="1"/>
    <xf numFmtId="165" fontId="8" fillId="0" borderId="4" xfId="0" applyNumberFormat="1" applyFont="1" applyFill="1" applyBorder="1" applyAlignment="1">
      <alignment vertical="center"/>
    </xf>
    <xf numFmtId="165" fontId="8" fillId="0" borderId="3" xfId="0" applyNumberFormat="1" applyFont="1" applyFill="1" applyBorder="1" applyAlignment="1">
      <alignment vertical="center"/>
    </xf>
    <xf numFmtId="3" fontId="2" fillId="0" borderId="0" xfId="0" applyNumberFormat="1" applyFont="1"/>
    <xf numFmtId="165" fontId="34" fillId="2" borderId="3" xfId="0" applyNumberFormat="1" applyFont="1" applyFill="1" applyBorder="1" applyAlignment="1">
      <alignment vertical="center"/>
    </xf>
    <xf numFmtId="165" fontId="8" fillId="0" borderId="16" xfId="0" applyNumberFormat="1" applyFont="1" applyBorder="1" applyAlignment="1">
      <alignment vertical="center"/>
    </xf>
    <xf numFmtId="165" fontId="8" fillId="0" borderId="10" xfId="0" applyNumberFormat="1" applyFont="1" applyBorder="1" applyAlignment="1">
      <alignment vertical="center"/>
    </xf>
    <xf numFmtId="0" fontId="23" fillId="2" borderId="15" xfId="0" applyFont="1" applyFill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30" fillId="0" borderId="0" xfId="0" applyFont="1" applyFill="1"/>
    <xf numFmtId="165" fontId="8" fillId="0" borderId="11" xfId="0" applyNumberFormat="1" applyFont="1" applyBorder="1" applyAlignment="1">
      <alignment horizontal="right"/>
    </xf>
    <xf numFmtId="0" fontId="34" fillId="2" borderId="15" xfId="0" applyFont="1" applyFill="1" applyBorder="1" applyAlignment="1">
      <alignment horizontal="center" vertical="center"/>
    </xf>
    <xf numFmtId="165" fontId="34" fillId="2" borderId="15" xfId="0" applyNumberFormat="1" applyFont="1" applyFill="1" applyBorder="1" applyAlignment="1">
      <alignment vertical="center"/>
    </xf>
    <xf numFmtId="165" fontId="34" fillId="2" borderId="4" xfId="0" applyNumberFormat="1" applyFont="1" applyFill="1" applyBorder="1" applyAlignment="1">
      <alignment vertical="center"/>
    </xf>
    <xf numFmtId="0" fontId="34" fillId="0" borderId="15" xfId="0" applyFont="1" applyBorder="1" applyAlignment="1">
      <alignment horizontal="center" vertical="center"/>
    </xf>
    <xf numFmtId="165" fontId="34" fillId="0" borderId="15" xfId="0" applyNumberFormat="1" applyFont="1" applyBorder="1" applyAlignment="1">
      <alignment vertical="center"/>
    </xf>
    <xf numFmtId="165" fontId="34" fillId="0" borderId="4" xfId="0" applyNumberFormat="1" applyFont="1" applyBorder="1" applyAlignment="1">
      <alignment vertical="center"/>
    </xf>
    <xf numFmtId="165" fontId="34" fillId="0" borderId="3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5" fontId="3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165" fontId="3" fillId="2" borderId="2" xfId="0" applyNumberFormat="1" applyFont="1" applyFill="1" applyBorder="1" applyAlignment="1">
      <alignment horizontal="center" vertical="center" wrapText="1"/>
    </xf>
    <xf numFmtId="0" fontId="35" fillId="0" borderId="0" xfId="0" applyFont="1"/>
    <xf numFmtId="3" fontId="0" fillId="0" borderId="0" xfId="0" applyNumberFormat="1" applyAlignment="1">
      <alignment horizontal="right"/>
    </xf>
    <xf numFmtId="0" fontId="7" fillId="0" borderId="0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3" xfId="0" applyFont="1" applyFill="1" applyBorder="1" applyAlignment="1">
      <alignment horizontal="center" vertical="center"/>
    </xf>
    <xf numFmtId="165" fontId="21" fillId="0" borderId="4" xfId="0" applyNumberFormat="1" applyFont="1" applyFill="1" applyBorder="1" applyAlignment="1">
      <alignment horizontal="center" vertical="center"/>
    </xf>
    <xf numFmtId="165" fontId="21" fillId="0" borderId="0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165" fontId="3" fillId="2" borderId="2" xfId="0" applyNumberFormat="1" applyFont="1" applyFill="1" applyBorder="1" applyAlignment="1">
      <alignment horizontal="centerContinuous" vertical="center" wrapText="1"/>
    </xf>
    <xf numFmtId="165" fontId="3" fillId="0" borderId="2" xfId="0" applyNumberFormat="1" applyFont="1" applyBorder="1" applyAlignment="1">
      <alignment horizontal="centerContinuous" vertical="center" wrapText="1"/>
    </xf>
    <xf numFmtId="165" fontId="21" fillId="2" borderId="0" xfId="0" applyNumberFormat="1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vertical="center"/>
    </xf>
    <xf numFmtId="0" fontId="33" fillId="2" borderId="0" xfId="0" applyFont="1" applyFill="1" applyBorder="1"/>
    <xf numFmtId="0" fontId="33" fillId="2" borderId="2" xfId="0" applyFont="1" applyFill="1" applyBorder="1"/>
    <xf numFmtId="0" fontId="37" fillId="0" borderId="0" xfId="0" applyFont="1" applyFill="1" applyBorder="1" applyAlignment="1">
      <alignment horizontal="center" vertical="center"/>
    </xf>
    <xf numFmtId="0" fontId="33" fillId="0" borderId="0" xfId="0" applyFont="1" applyBorder="1"/>
    <xf numFmtId="0" fontId="33" fillId="0" borderId="2" xfId="0" applyFont="1" applyBorder="1"/>
    <xf numFmtId="0" fontId="37" fillId="2" borderId="0" xfId="0" applyFont="1" applyFill="1" applyBorder="1" applyAlignment="1">
      <alignment horizontal="center" vertical="center"/>
    </xf>
    <xf numFmtId="165" fontId="36" fillId="2" borderId="2" xfId="0" applyNumberFormat="1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0" applyFont="1" applyFill="1" applyBorder="1"/>
    <xf numFmtId="0" fontId="33" fillId="0" borderId="2" xfId="0" applyFont="1" applyFill="1" applyBorder="1"/>
    <xf numFmtId="166" fontId="3" fillId="0" borderId="2" xfId="0" applyNumberFormat="1" applyFont="1" applyFill="1" applyBorder="1" applyAlignment="1">
      <alignment horizontal="center" vertical="center"/>
    </xf>
    <xf numFmtId="166" fontId="37" fillId="2" borderId="2" xfId="0" applyNumberFormat="1" applyFont="1" applyFill="1" applyBorder="1" applyAlignment="1">
      <alignment horizontal="center" vertical="center"/>
    </xf>
    <xf numFmtId="10" fontId="37" fillId="0" borderId="0" xfId="0" applyNumberFormat="1" applyFont="1" applyFill="1" applyBorder="1" applyAlignment="1">
      <alignment horizontal="center"/>
    </xf>
    <xf numFmtId="165" fontId="37" fillId="0" borderId="2" xfId="0" applyNumberFormat="1" applyFont="1" applyFill="1" applyBorder="1" applyAlignment="1">
      <alignment horizontal="center" vertical="center" wrapText="1"/>
    </xf>
    <xf numFmtId="10" fontId="37" fillId="2" borderId="0" xfId="0" applyNumberFormat="1" applyFont="1" applyFill="1" applyBorder="1" applyAlignment="1">
      <alignment horizontal="center"/>
    </xf>
    <xf numFmtId="165" fontId="37" fillId="2" borderId="2" xfId="0" applyNumberFormat="1" applyFont="1" applyFill="1" applyBorder="1" applyAlignment="1">
      <alignment horizontal="left" vertical="center" wrapText="1"/>
    </xf>
    <xf numFmtId="168" fontId="39" fillId="0" borderId="0" xfId="0" applyNumberFormat="1" applyFont="1" applyAlignment="1">
      <alignment horizontal="center" vertical="center" wrapText="1"/>
    </xf>
    <xf numFmtId="170" fontId="25" fillId="0" borderId="0" xfId="2" applyNumberFormat="1" applyFont="1"/>
    <xf numFmtId="0" fontId="7" fillId="0" borderId="0" xfId="0" applyFont="1"/>
    <xf numFmtId="10" fontId="7" fillId="0" borderId="0" xfId="0" applyNumberFormat="1" applyFont="1"/>
    <xf numFmtId="0" fontId="7" fillId="0" borderId="15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2" xfId="0" applyFont="1" applyBorder="1"/>
    <xf numFmtId="165" fontId="11" fillId="0" borderId="4" xfId="0" applyNumberFormat="1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  <xf numFmtId="168" fontId="26" fillId="0" borderId="0" xfId="0" applyNumberFormat="1" applyFont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25" fillId="0" borderId="0" xfId="0" applyFont="1" applyAlignment="1">
      <alignment horizontal="right"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10" fontId="19" fillId="2" borderId="0" xfId="0" applyNumberFormat="1" applyFont="1" applyFill="1" applyBorder="1" applyAlignment="1">
      <alignment horizontal="center" vertical="center"/>
    </xf>
    <xf numFmtId="10" fontId="19" fillId="2" borderId="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0" fontId="26" fillId="0" borderId="0" xfId="0" applyNumberFormat="1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165" fontId="11" fillId="2" borderId="4" xfId="0" applyNumberFormat="1" applyFont="1" applyFill="1" applyBorder="1" applyAlignment="1">
      <alignment horizontal="center" vertical="center"/>
    </xf>
    <xf numFmtId="165" fontId="11" fillId="2" borderId="0" xfId="0" applyNumberFormat="1" applyFont="1" applyFill="1" applyBorder="1" applyAlignment="1">
      <alignment horizontal="center" vertical="center"/>
    </xf>
    <xf numFmtId="165" fontId="21" fillId="0" borderId="4" xfId="0" applyNumberFormat="1" applyFont="1" applyBorder="1" applyAlignment="1">
      <alignment horizontal="center" vertical="center"/>
    </xf>
    <xf numFmtId="165" fontId="2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1" fillId="3" borderId="9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6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3" fillId="2" borderId="0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20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2" xfId="0" applyFont="1" applyFill="1" applyBorder="1" applyAlignment="1">
      <alignment horizontal="left" vertical="center"/>
    </xf>
    <xf numFmtId="4" fontId="21" fillId="0" borderId="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2" borderId="0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0" fontId="23" fillId="2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10" fontId="19" fillId="0" borderId="0" xfId="0" applyNumberFormat="1" applyFont="1" applyFill="1" applyBorder="1" applyAlignment="1">
      <alignment horizontal="center" vertical="center"/>
    </xf>
    <xf numFmtId="10" fontId="16" fillId="2" borderId="0" xfId="0" applyNumberFormat="1" applyFont="1" applyFill="1" applyBorder="1" applyAlignment="1">
      <alignment horizontal="center" vertical="center"/>
    </xf>
    <xf numFmtId="0" fontId="38" fillId="2" borderId="0" xfId="0" applyFont="1" applyFill="1" applyBorder="1" applyAlignment="1">
      <alignment horizontal="center" vertical="center"/>
    </xf>
    <xf numFmtId="0" fontId="38" fillId="2" borderId="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center" vertical="center"/>
    </xf>
    <xf numFmtId="165" fontId="11" fillId="0" borderId="4" xfId="0" applyNumberFormat="1" applyFont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165" fontId="11" fillId="2" borderId="4" xfId="0" applyNumberFormat="1" applyFont="1" applyFill="1" applyBorder="1" applyAlignment="1">
      <alignment horizontal="center"/>
    </xf>
    <xf numFmtId="165" fontId="11" fillId="2" borderId="0" xfId="0" applyNumberFormat="1" applyFont="1" applyFill="1" applyBorder="1" applyAlignment="1">
      <alignment horizontal="center"/>
    </xf>
    <xf numFmtId="165" fontId="11" fillId="0" borderId="4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169" fontId="3" fillId="0" borderId="1" xfId="0" applyNumberFormat="1" applyFont="1" applyBorder="1" applyAlignment="1" applyProtection="1">
      <alignment horizontal="center" vertical="center"/>
    </xf>
    <xf numFmtId="169" fontId="7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center"/>
    </xf>
    <xf numFmtId="4" fontId="11" fillId="2" borderId="4" xfId="0" applyNumberFormat="1" applyFont="1" applyFill="1" applyBorder="1" applyAlignment="1">
      <alignment horizontal="center" vertical="center"/>
    </xf>
    <xf numFmtId="4" fontId="11" fillId="2" borderId="0" xfId="0" applyNumberFormat="1" applyFont="1" applyFill="1" applyBorder="1" applyAlignment="1">
      <alignment horizontal="center" vertical="center"/>
    </xf>
    <xf numFmtId="4" fontId="11" fillId="0" borderId="4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/>
    </xf>
    <xf numFmtId="165" fontId="11" fillId="7" borderId="4" xfId="0" applyNumberFormat="1" applyFont="1" applyFill="1" applyBorder="1" applyAlignment="1">
      <alignment horizontal="center" vertical="center"/>
    </xf>
    <xf numFmtId="165" fontId="11" fillId="7" borderId="0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165" fontId="8" fillId="2" borderId="3" xfId="0" applyNumberFormat="1" applyFont="1" applyFill="1" applyBorder="1" applyAlignment="1">
      <alignment horizontal="center" vertical="center"/>
    </xf>
    <xf numFmtId="165" fontId="8" fillId="0" borderId="4" xfId="0" applyNumberFormat="1" applyFont="1" applyBorder="1" applyAlignment="1">
      <alignment horizontal="center" vertical="center"/>
    </xf>
    <xf numFmtId="165" fontId="8" fillId="0" borderId="3" xfId="0" applyNumberFormat="1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5" fontId="8" fillId="0" borderId="4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/>
    </xf>
    <xf numFmtId="169" fontId="11" fillId="2" borderId="0" xfId="0" applyNumberFormat="1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horizontal="center"/>
    </xf>
    <xf numFmtId="0" fontId="2" fillId="3" borderId="22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1" fillId="0" borderId="0" xfId="0" applyFont="1"/>
    <xf numFmtId="3" fontId="2" fillId="0" borderId="0" xfId="0" applyNumberFormat="1" applyFont="1" applyAlignment="1">
      <alignment horizontal="right"/>
    </xf>
    <xf numFmtId="0" fontId="41" fillId="0" borderId="0" xfId="0" applyFont="1" applyAlignment="1">
      <alignment horizontal="left"/>
    </xf>
    <xf numFmtId="0" fontId="42" fillId="0" borderId="0" xfId="0" applyFont="1"/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PARTICIPACIÓN COSTOS DIRECTOS E INDIRECTOS</a:t>
            </a:r>
          </a:p>
        </c:rich>
      </c:tx>
      <c:layout>
        <c:manualLayout>
          <c:xMode val="edge"/>
          <c:yMode val="edge"/>
          <c:x val="0.14243770264011116"/>
          <c:y val="3.225808312422485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6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37422330187577E-2"/>
          <c:y val="0.25268883539365811"/>
          <c:w val="0.80029483338902085"/>
          <c:h val="0.58064668558542709"/>
        </c:manualLayout>
      </c:layout>
      <c:pie3DChart>
        <c:varyColors val="1"/>
        <c:ser>
          <c:idx val="0"/>
          <c:order val="0"/>
          <c:dPt>
            <c:idx val="0"/>
            <c:bubble3D val="0"/>
            <c:spPr/>
            <c:extLst>
              <c:ext xmlns:c16="http://schemas.microsoft.com/office/drawing/2014/chart" uri="{C3380CC4-5D6E-409C-BE32-E72D297353CC}">
                <c16:uniqueId val="{00000000-0DD4-4B66-89E3-D0A37D68B5D2}"/>
              </c:ext>
            </c:extLst>
          </c:dPt>
          <c:dPt>
            <c:idx val="1"/>
            <c:bubble3D val="0"/>
            <c:spPr/>
            <c:extLst>
              <c:ext xmlns:c16="http://schemas.microsoft.com/office/drawing/2014/chart" uri="{C3380CC4-5D6E-409C-BE32-E72D297353CC}">
                <c16:uniqueId val="{00000001-0DD4-4B66-89E3-D0A37D68B5D2}"/>
              </c:ext>
            </c:extLst>
          </c:dPt>
          <c:dPt>
            <c:idx val="2"/>
            <c:bubble3D val="0"/>
            <c:spPr/>
            <c:extLst>
              <c:ext xmlns:c16="http://schemas.microsoft.com/office/drawing/2014/chart" uri="{C3380CC4-5D6E-409C-BE32-E72D297353CC}">
                <c16:uniqueId val="{00000002-0DD4-4B66-89E3-D0A37D68B5D2}"/>
              </c:ext>
            </c:extLst>
          </c:dPt>
          <c:dPt>
            <c:idx val="3"/>
            <c:bubble3D val="0"/>
            <c:spPr/>
            <c:extLst>
              <c:ext xmlns:c16="http://schemas.microsoft.com/office/drawing/2014/chart" uri="{C3380CC4-5D6E-409C-BE32-E72D297353CC}">
                <c16:uniqueId val="{00000003-0DD4-4B66-89E3-D0A37D68B5D2}"/>
              </c:ext>
            </c:extLst>
          </c:dPt>
          <c:dPt>
            <c:idx val="4"/>
            <c:bubble3D val="0"/>
            <c:spPr/>
            <c:extLst>
              <c:ext xmlns:c16="http://schemas.microsoft.com/office/drawing/2014/chart" uri="{C3380CC4-5D6E-409C-BE32-E72D297353CC}">
                <c16:uniqueId val="{00000004-0DD4-4B66-89E3-D0A37D68B5D2}"/>
              </c:ext>
            </c:extLst>
          </c:dPt>
          <c:dPt>
            <c:idx val="5"/>
            <c:bubble3D val="0"/>
            <c:spPr/>
            <c:extLst>
              <c:ext xmlns:c16="http://schemas.microsoft.com/office/drawing/2014/chart" uri="{C3380CC4-5D6E-409C-BE32-E72D297353CC}">
                <c16:uniqueId val="{00000005-0DD4-4B66-89E3-D0A37D68B5D2}"/>
              </c:ext>
            </c:extLst>
          </c:dPt>
          <c:dPt>
            <c:idx val="6"/>
            <c:bubble3D val="0"/>
            <c:spPr/>
            <c:extLst>
              <c:ext xmlns:c16="http://schemas.microsoft.com/office/drawing/2014/chart" uri="{C3380CC4-5D6E-409C-BE32-E72D297353CC}">
                <c16:uniqueId val="{00000006-0DD4-4B66-89E3-D0A37D68B5D2}"/>
              </c:ext>
            </c:extLst>
          </c:dPt>
          <c:dPt>
            <c:idx val="7"/>
            <c:bubble3D val="0"/>
            <c:spPr/>
            <c:extLst>
              <c:ext xmlns:c16="http://schemas.microsoft.com/office/drawing/2014/chart" uri="{C3380CC4-5D6E-409C-BE32-E72D297353CC}">
                <c16:uniqueId val="{00000007-0DD4-4B66-89E3-D0A37D68B5D2}"/>
              </c:ext>
            </c:extLst>
          </c:dPt>
          <c:dLbls>
            <c:dLbl>
              <c:idx val="0"/>
              <c:layout>
                <c:manualLayout>
                  <c:x val="4.9418091625616369E-2"/>
                  <c:y val="0.1393703671656427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DD4-4B66-89E3-D0A37D68B5D2}"/>
                </c:ext>
              </c:extLst>
            </c:dLbl>
            <c:dLbl>
              <c:idx val="1"/>
              <c:layout>
                <c:manualLayout>
                  <c:x val="4.564735744702645E-2"/>
                  <c:y val="-3.2975108880620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DD4-4B66-89E3-D0A37D68B5D2}"/>
                </c:ext>
              </c:extLst>
            </c:dLbl>
            <c:dLbl>
              <c:idx val="2"/>
              <c:layout>
                <c:manualLayout>
                  <c:x val="-0.11400520062965383"/>
                  <c:y val="-0.1576435637852960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DD4-4B66-89E3-D0A37D68B5D2}"/>
                </c:ext>
              </c:extLst>
            </c:dLbl>
            <c:dLbl>
              <c:idx val="3"/>
              <c:layout>
                <c:manualLayout>
                  <c:x val="0"/>
                  <c:y val="4.032981454241296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100"/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108236407739731"/>
                      <c:h val="0.1695970695970695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0DD4-4B66-89E3-D0A37D68B5D2}"/>
                </c:ext>
              </c:extLst>
            </c:dLbl>
            <c:dLbl>
              <c:idx val="4"/>
              <c:layout>
                <c:manualLayout>
                  <c:x val="-9.8608948810081518E-2"/>
                  <c:y val="0.1811190908828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DD4-4B66-89E3-D0A37D68B5D2}"/>
                </c:ext>
              </c:extLst>
            </c:dLbl>
            <c:dLbl>
              <c:idx val="5"/>
              <c:layout>
                <c:manualLayout>
                  <c:x val="-0.19357736430262629"/>
                  <c:y val="0.1161979752530933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DD4-4B66-89E3-D0A37D68B5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Establecimiento!$L$16:$L$21</c:f>
              <c:strCache>
                <c:ptCount val="6"/>
                <c:pt idx="0">
                  <c:v>Mano de obra</c:v>
                </c:pt>
                <c:pt idx="1">
                  <c:v>Semillas</c:v>
                </c:pt>
                <c:pt idx="2">
                  <c:v>Fertilizantes</c:v>
                </c:pt>
                <c:pt idx="3">
                  <c:v>Control sanitario</c:v>
                </c:pt>
                <c:pt idx="4">
                  <c:v>Otros insumos</c:v>
                </c:pt>
                <c:pt idx="5">
                  <c:v>Otros costos</c:v>
                </c:pt>
              </c:strCache>
            </c:strRef>
          </c:cat>
          <c:val>
            <c:numRef>
              <c:f>Establecimiento!$M$16:$M$21</c:f>
              <c:numCache>
                <c:formatCode>#,##0.0</c:formatCode>
                <c:ptCount val="6"/>
                <c:pt idx="0">
                  <c:v>5485000</c:v>
                </c:pt>
                <c:pt idx="1">
                  <c:v>2193507.5</c:v>
                </c:pt>
                <c:pt idx="2">
                  <c:v>3525700</c:v>
                </c:pt>
                <c:pt idx="3">
                  <c:v>120600</c:v>
                </c:pt>
                <c:pt idx="4">
                  <c:v>597500</c:v>
                </c:pt>
                <c:pt idx="5">
                  <c:v>1080000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DD4-4B66-89E3-D0A37D68B5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" footer="0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PARTICIPACIÓN COSTOS DIRECTOS E INDIRECTOS</a:t>
            </a:r>
          </a:p>
        </c:rich>
      </c:tx>
      <c:layout>
        <c:manualLayout>
          <c:xMode val="edge"/>
          <c:yMode val="edge"/>
          <c:x val="0.13253025392628298"/>
          <c:y val="3.225800884478480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090368865870365"/>
          <c:y val="0.27150608909318585"/>
          <c:w val="0.77861503039626556"/>
          <c:h val="0.551076715486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04A-4133-9BDF-1635612EDD3D}"/>
              </c:ext>
            </c:extLst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04A-4133-9BDF-1635612EDD3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04A-4133-9BDF-1635612EDD3D}"/>
              </c:ext>
            </c:extLst>
          </c:dPt>
          <c:dPt>
            <c:idx val="3"/>
            <c:bubble3D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04A-4133-9BDF-1635612EDD3D}"/>
              </c:ext>
            </c:extLst>
          </c:dPt>
          <c:dPt>
            <c:idx val="4"/>
            <c:bubble3D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704A-4133-9BDF-1635612EDD3D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04A-4133-9BDF-1635612EDD3D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704A-4133-9BDF-1635612EDD3D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04A-4133-9BDF-1635612EDD3D}"/>
              </c:ext>
            </c:extLst>
          </c:dPt>
          <c:dLbls>
            <c:dLbl>
              <c:idx val="0"/>
              <c:layout>
                <c:manualLayout>
                  <c:x val="-0.11806969673345287"/>
                  <c:y val="-3.250336398150220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04A-4133-9BDF-1635612EDD3D}"/>
                </c:ext>
              </c:extLst>
            </c:dLbl>
            <c:dLbl>
              <c:idx val="1"/>
              <c:layout>
                <c:manualLayout>
                  <c:x val="6.4240040539487023E-2"/>
                  <c:y val="5.481352552463275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04A-4133-9BDF-1635612EDD3D}"/>
                </c:ext>
              </c:extLst>
            </c:dLbl>
            <c:dLbl>
              <c:idx val="2"/>
              <c:layout>
                <c:manualLayout>
                  <c:x val="0.16239370078740156"/>
                  <c:y val="5.713280748346528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04A-4133-9BDF-1635612EDD3D}"/>
                </c:ext>
              </c:extLst>
            </c:dLbl>
            <c:dLbl>
              <c:idx val="3"/>
              <c:layout>
                <c:manualLayout>
                  <c:x val="-8.2928977937163795E-3"/>
                  <c:y val="8.16562398363971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04A-4133-9BDF-1635612EDD3D}"/>
                </c:ext>
              </c:extLst>
            </c:dLbl>
            <c:dLbl>
              <c:idx val="4"/>
              <c:layout>
                <c:manualLayout>
                  <c:x val="-5.5243626724877214E-3"/>
                  <c:y val="9.68648066895339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04A-4133-9BDF-1635612EDD3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Sostenimiento!$M$15:$M$19</c:f>
              <c:strCache>
                <c:ptCount val="5"/>
                <c:pt idx="0">
                  <c:v>Mano de obra</c:v>
                </c:pt>
                <c:pt idx="1">
                  <c:v>Fertilizantes</c:v>
                </c:pt>
                <c:pt idx="2">
                  <c:v>Control sanitario</c:v>
                </c:pt>
                <c:pt idx="3">
                  <c:v>Otros insumos</c:v>
                </c:pt>
                <c:pt idx="4">
                  <c:v>Otros costos</c:v>
                </c:pt>
              </c:strCache>
            </c:strRef>
          </c:cat>
          <c:val>
            <c:numRef>
              <c:f>Sostenimiento!$N$15:$N$19</c:f>
              <c:numCache>
                <c:formatCode>#,##0</c:formatCode>
                <c:ptCount val="5"/>
                <c:pt idx="0">
                  <c:v>3885000</c:v>
                </c:pt>
                <c:pt idx="1">
                  <c:v>957100</c:v>
                </c:pt>
                <c:pt idx="2">
                  <c:v>120600</c:v>
                </c:pt>
                <c:pt idx="3">
                  <c:v>70000</c:v>
                </c:pt>
                <c:pt idx="4">
                  <c:v>960000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04A-4133-9BDF-1635612ED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" footer="0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7</xdr:row>
      <xdr:rowOff>0</xdr:rowOff>
    </xdr:from>
    <xdr:to>
      <xdr:col>8</xdr:col>
      <xdr:colOff>857250</xdr:colOff>
      <xdr:row>7</xdr:row>
      <xdr:rowOff>152400</xdr:rowOff>
    </xdr:to>
    <xdr:sp macro="" textlink="">
      <xdr:nvSpPr>
        <xdr:cNvPr id="1640" name="Rectangle 123"/>
        <xdr:cNvSpPr>
          <a:spLocks noChangeArrowheads="1"/>
        </xdr:cNvSpPr>
      </xdr:nvSpPr>
      <xdr:spPr bwMode="auto">
        <a:xfrm>
          <a:off x="7162800" y="1000125"/>
          <a:ext cx="2286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495300</xdr:colOff>
      <xdr:row>7</xdr:row>
      <xdr:rowOff>9525</xdr:rowOff>
    </xdr:from>
    <xdr:to>
      <xdr:col>7</xdr:col>
      <xdr:colOff>723900</xdr:colOff>
      <xdr:row>8</xdr:row>
      <xdr:rowOff>0</xdr:rowOff>
    </xdr:to>
    <xdr:sp macro="" textlink="">
      <xdr:nvSpPr>
        <xdr:cNvPr id="1641" name="Rectangle 1"/>
        <xdr:cNvSpPr>
          <a:spLocks noChangeArrowheads="1"/>
        </xdr:cNvSpPr>
      </xdr:nvSpPr>
      <xdr:spPr bwMode="auto">
        <a:xfrm>
          <a:off x="6019800" y="1009650"/>
          <a:ext cx="2286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495300</xdr:colOff>
      <xdr:row>7</xdr:row>
      <xdr:rowOff>9525</xdr:rowOff>
    </xdr:from>
    <xdr:to>
      <xdr:col>7</xdr:col>
      <xdr:colOff>723900</xdr:colOff>
      <xdr:row>8</xdr:row>
      <xdr:rowOff>0</xdr:rowOff>
    </xdr:to>
    <xdr:sp macro="" textlink="">
      <xdr:nvSpPr>
        <xdr:cNvPr id="1642" name="Rectangle 122"/>
        <xdr:cNvSpPr>
          <a:spLocks noChangeArrowheads="1"/>
        </xdr:cNvSpPr>
      </xdr:nvSpPr>
      <xdr:spPr bwMode="auto">
        <a:xfrm>
          <a:off x="6019800" y="1009650"/>
          <a:ext cx="2286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443865</xdr:colOff>
      <xdr:row>119</xdr:row>
      <xdr:rowOff>22225</xdr:rowOff>
    </xdr:from>
    <xdr:to>
      <xdr:col>8</xdr:col>
      <xdr:colOff>1068707</xdr:colOff>
      <xdr:row>120</xdr:row>
      <xdr:rowOff>150405</xdr:rowOff>
    </xdr:to>
    <xdr:sp macro="" textlink="">
      <xdr:nvSpPr>
        <xdr:cNvPr id="1040" name="Rectangle 16">
          <a:extLst/>
        </xdr:cNvPr>
        <xdr:cNvSpPr>
          <a:spLocks noChangeArrowheads="1"/>
        </xdr:cNvSpPr>
      </xdr:nvSpPr>
      <xdr:spPr bwMode="auto">
        <a:xfrm>
          <a:off x="1428750" y="18764250"/>
          <a:ext cx="6134100" cy="276225"/>
        </a:xfrm>
        <a:prstGeom prst="rect">
          <a:avLst/>
        </a:prstGeom>
        <a:solidFill>
          <a:srgbClr val="FFFF99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s-ES" sz="1600" b="1" i="0" strike="noStrike">
              <a:solidFill>
                <a:srgbClr val="000000"/>
              </a:solidFill>
              <a:latin typeface="Arial"/>
              <a:cs typeface="Arial"/>
            </a:rPr>
            <a:t>RESUMEN</a:t>
          </a:r>
        </a:p>
      </xdr:txBody>
    </xdr:sp>
    <xdr:clientData/>
  </xdr:twoCellAnchor>
  <xdr:twoCellAnchor>
    <xdr:from>
      <xdr:col>8</xdr:col>
      <xdr:colOff>1057275</xdr:colOff>
      <xdr:row>121</xdr:row>
      <xdr:rowOff>19050</xdr:rowOff>
    </xdr:from>
    <xdr:to>
      <xdr:col>8</xdr:col>
      <xdr:colOff>1057275</xdr:colOff>
      <xdr:row>125</xdr:row>
      <xdr:rowOff>238125</xdr:rowOff>
    </xdr:to>
    <xdr:sp macro="" textlink="">
      <xdr:nvSpPr>
        <xdr:cNvPr id="1644" name="Line 72"/>
        <xdr:cNvSpPr>
          <a:spLocks noChangeShapeType="1"/>
        </xdr:cNvSpPr>
      </xdr:nvSpPr>
      <xdr:spPr bwMode="auto">
        <a:xfrm>
          <a:off x="7591425" y="18583275"/>
          <a:ext cx="0" cy="1133475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457200</xdr:colOff>
      <xdr:row>121</xdr:row>
      <xdr:rowOff>19050</xdr:rowOff>
    </xdr:from>
    <xdr:to>
      <xdr:col>3</xdr:col>
      <xdr:colOff>457200</xdr:colOff>
      <xdr:row>125</xdr:row>
      <xdr:rowOff>238125</xdr:rowOff>
    </xdr:to>
    <xdr:sp macro="" textlink="">
      <xdr:nvSpPr>
        <xdr:cNvPr id="1645" name="Line 73"/>
        <xdr:cNvSpPr>
          <a:spLocks noChangeShapeType="1"/>
        </xdr:cNvSpPr>
      </xdr:nvSpPr>
      <xdr:spPr bwMode="auto">
        <a:xfrm>
          <a:off x="1476375" y="18583275"/>
          <a:ext cx="0" cy="1133475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457200</xdr:colOff>
      <xdr:row>126</xdr:row>
      <xdr:rowOff>0</xdr:rowOff>
    </xdr:from>
    <xdr:to>
      <xdr:col>8</xdr:col>
      <xdr:colOff>1057275</xdr:colOff>
      <xdr:row>126</xdr:row>
      <xdr:rowOff>0</xdr:rowOff>
    </xdr:to>
    <xdr:sp macro="" textlink="">
      <xdr:nvSpPr>
        <xdr:cNvPr id="1646" name="Line 74"/>
        <xdr:cNvSpPr>
          <a:spLocks noChangeShapeType="1"/>
        </xdr:cNvSpPr>
      </xdr:nvSpPr>
      <xdr:spPr bwMode="auto">
        <a:xfrm flipV="1">
          <a:off x="1476375" y="19726275"/>
          <a:ext cx="6115050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112</xdr:row>
      <xdr:rowOff>76200</xdr:rowOff>
    </xdr:from>
    <xdr:to>
      <xdr:col>10</xdr:col>
      <xdr:colOff>0</xdr:colOff>
      <xdr:row>112</xdr:row>
      <xdr:rowOff>76200</xdr:rowOff>
    </xdr:to>
    <xdr:sp macro="" textlink="">
      <xdr:nvSpPr>
        <xdr:cNvPr id="1647" name="Line 76"/>
        <xdr:cNvSpPr>
          <a:spLocks noChangeShapeType="1"/>
        </xdr:cNvSpPr>
      </xdr:nvSpPr>
      <xdr:spPr bwMode="auto">
        <a:xfrm flipV="1">
          <a:off x="19050" y="17192625"/>
          <a:ext cx="911542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110</xdr:row>
      <xdr:rowOff>76200</xdr:rowOff>
    </xdr:from>
    <xdr:to>
      <xdr:col>10</xdr:col>
      <xdr:colOff>0</xdr:colOff>
      <xdr:row>110</xdr:row>
      <xdr:rowOff>76200</xdr:rowOff>
    </xdr:to>
    <xdr:sp macro="" textlink="">
      <xdr:nvSpPr>
        <xdr:cNvPr id="1648" name="Line 85"/>
        <xdr:cNvSpPr>
          <a:spLocks noChangeShapeType="1"/>
        </xdr:cNvSpPr>
      </xdr:nvSpPr>
      <xdr:spPr bwMode="auto">
        <a:xfrm flipV="1">
          <a:off x="19050" y="16840200"/>
          <a:ext cx="911542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546735</xdr:colOff>
      <xdr:row>121</xdr:row>
      <xdr:rowOff>8255</xdr:rowOff>
    </xdr:from>
    <xdr:to>
      <xdr:col>4</xdr:col>
      <xdr:colOff>207851</xdr:colOff>
      <xdr:row>121</xdr:row>
      <xdr:rowOff>241699</xdr:rowOff>
    </xdr:to>
    <xdr:sp macro="" textlink="">
      <xdr:nvSpPr>
        <xdr:cNvPr id="1113" name="Oval 89">
          <a:extLst/>
        </xdr:cNvPr>
        <xdr:cNvSpPr>
          <a:spLocks noChangeArrowheads="1"/>
        </xdr:cNvSpPr>
      </xdr:nvSpPr>
      <xdr:spPr bwMode="auto">
        <a:xfrm>
          <a:off x="1524000" y="19050000"/>
          <a:ext cx="209550" cy="2286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3</xdr:col>
      <xdr:colOff>529590</xdr:colOff>
      <xdr:row>123</xdr:row>
      <xdr:rowOff>247650</xdr:rowOff>
    </xdr:from>
    <xdr:to>
      <xdr:col>4</xdr:col>
      <xdr:colOff>178891</xdr:colOff>
      <xdr:row>125</xdr:row>
      <xdr:rowOff>9737</xdr:rowOff>
    </xdr:to>
    <xdr:sp macro="" textlink="">
      <xdr:nvSpPr>
        <xdr:cNvPr id="1116" name="Oval 92">
          <a:extLst/>
        </xdr:cNvPr>
        <xdr:cNvSpPr>
          <a:spLocks noChangeArrowheads="1"/>
        </xdr:cNvSpPr>
      </xdr:nvSpPr>
      <xdr:spPr bwMode="auto">
        <a:xfrm>
          <a:off x="1514475" y="19735800"/>
          <a:ext cx="200025" cy="2095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3</xdr:col>
      <xdr:colOff>529590</xdr:colOff>
      <xdr:row>125</xdr:row>
      <xdr:rowOff>0</xdr:rowOff>
    </xdr:from>
    <xdr:to>
      <xdr:col>4</xdr:col>
      <xdr:colOff>178891</xdr:colOff>
      <xdr:row>125</xdr:row>
      <xdr:rowOff>225425</xdr:rowOff>
    </xdr:to>
    <xdr:sp macro="" textlink="">
      <xdr:nvSpPr>
        <xdr:cNvPr id="1117" name="Oval 93">
          <a:extLst/>
        </xdr:cNvPr>
        <xdr:cNvSpPr>
          <a:spLocks noChangeArrowheads="1"/>
        </xdr:cNvSpPr>
      </xdr:nvSpPr>
      <xdr:spPr bwMode="auto">
        <a:xfrm>
          <a:off x="1514475" y="19945350"/>
          <a:ext cx="200025" cy="2286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9</xdr:col>
      <xdr:colOff>457200</xdr:colOff>
      <xdr:row>7</xdr:row>
      <xdr:rowOff>9525</xdr:rowOff>
    </xdr:from>
    <xdr:to>
      <xdr:col>9</xdr:col>
      <xdr:colOff>685800</xdr:colOff>
      <xdr:row>8</xdr:row>
      <xdr:rowOff>0</xdr:rowOff>
    </xdr:to>
    <xdr:sp macro="" textlink="">
      <xdr:nvSpPr>
        <xdr:cNvPr id="1652" name="Rectangle 124"/>
        <xdr:cNvSpPr>
          <a:spLocks noChangeArrowheads="1"/>
        </xdr:cNvSpPr>
      </xdr:nvSpPr>
      <xdr:spPr bwMode="auto">
        <a:xfrm>
          <a:off x="8248650" y="1009650"/>
          <a:ext cx="2286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7</xdr:col>
      <xdr:colOff>529590</xdr:colOff>
      <xdr:row>7</xdr:row>
      <xdr:rowOff>0</xdr:rowOff>
    </xdr:from>
    <xdr:ext cx="104003" cy="165943"/>
    <xdr:sp macro="" textlink="">
      <xdr:nvSpPr>
        <xdr:cNvPr id="1149" name="Text Box 125">
          <a:extLst/>
        </xdr:cNvPr>
        <xdr:cNvSpPr txBox="1">
          <a:spLocks noChangeArrowheads="1"/>
        </xdr:cNvSpPr>
      </xdr:nvSpPr>
      <xdr:spPr bwMode="auto">
        <a:xfrm>
          <a:off x="6054090" y="994833"/>
          <a:ext cx="104003" cy="165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X</a:t>
          </a:r>
        </a:p>
      </xdr:txBody>
    </xdr:sp>
    <xdr:clientData/>
  </xdr:oneCellAnchor>
  <xdr:twoCellAnchor>
    <xdr:from>
      <xdr:col>3</xdr:col>
      <xdr:colOff>546735</xdr:colOff>
      <xdr:row>121</xdr:row>
      <xdr:rowOff>227330</xdr:rowOff>
    </xdr:from>
    <xdr:to>
      <xdr:col>4</xdr:col>
      <xdr:colOff>207851</xdr:colOff>
      <xdr:row>123</xdr:row>
      <xdr:rowOff>21817</xdr:rowOff>
    </xdr:to>
    <xdr:sp macro="" textlink="">
      <xdr:nvSpPr>
        <xdr:cNvPr id="1168" name="Oval 144">
          <a:extLst/>
        </xdr:cNvPr>
        <xdr:cNvSpPr>
          <a:spLocks noChangeArrowheads="1"/>
        </xdr:cNvSpPr>
      </xdr:nvSpPr>
      <xdr:spPr bwMode="auto">
        <a:xfrm>
          <a:off x="1524000" y="19269075"/>
          <a:ext cx="209550" cy="2190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3</xdr:col>
      <xdr:colOff>529590</xdr:colOff>
      <xdr:row>123</xdr:row>
      <xdr:rowOff>1905</xdr:rowOff>
    </xdr:from>
    <xdr:to>
      <xdr:col>4</xdr:col>
      <xdr:colOff>198999</xdr:colOff>
      <xdr:row>123</xdr:row>
      <xdr:rowOff>230505</xdr:rowOff>
    </xdr:to>
    <xdr:sp macro="" textlink="">
      <xdr:nvSpPr>
        <xdr:cNvPr id="1169" name="Oval 145">
          <a:extLst/>
        </xdr:cNvPr>
        <xdr:cNvSpPr>
          <a:spLocks noChangeArrowheads="1"/>
        </xdr:cNvSpPr>
      </xdr:nvSpPr>
      <xdr:spPr bwMode="auto">
        <a:xfrm>
          <a:off x="1514475" y="19497675"/>
          <a:ext cx="209550" cy="2286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85725</xdr:colOff>
      <xdr:row>128</xdr:row>
      <xdr:rowOff>76200</xdr:rowOff>
    </xdr:from>
    <xdr:to>
      <xdr:col>8</xdr:col>
      <xdr:colOff>38100</xdr:colOff>
      <xdr:row>150</xdr:row>
      <xdr:rowOff>114300</xdr:rowOff>
    </xdr:to>
    <xdr:graphicFrame macro="">
      <xdr:nvGraphicFramePr>
        <xdr:cNvPr id="1664" name="Chart 1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104775</xdr:colOff>
      <xdr:row>6</xdr:row>
      <xdr:rowOff>0</xdr:rowOff>
    </xdr:from>
    <xdr:to>
      <xdr:col>3</xdr:col>
      <xdr:colOff>200025</xdr:colOff>
      <xdr:row>7</xdr:row>
      <xdr:rowOff>85725</xdr:rowOff>
    </xdr:to>
    <xdr:sp macro="" textlink="">
      <xdr:nvSpPr>
        <xdr:cNvPr id="1665" name="Text Box 147"/>
        <xdr:cNvSpPr txBox="1">
          <a:spLocks noChangeArrowheads="1"/>
        </xdr:cNvSpPr>
      </xdr:nvSpPr>
      <xdr:spPr bwMode="auto">
        <a:xfrm>
          <a:off x="1123950" y="8382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9525</xdr:colOff>
      <xdr:row>6</xdr:row>
      <xdr:rowOff>38100</xdr:rowOff>
    </xdr:from>
    <xdr:ext cx="3962495" cy="200119"/>
    <xdr:sp macro="" textlink="">
      <xdr:nvSpPr>
        <xdr:cNvPr id="1173" name="Text Box 149">
          <a:extLst/>
        </xdr:cNvPr>
        <xdr:cNvSpPr txBox="1">
          <a:spLocks noChangeArrowheads="1"/>
        </xdr:cNvSpPr>
      </xdr:nvSpPr>
      <xdr:spPr bwMode="auto">
        <a:xfrm>
          <a:off x="1025525" y="874183"/>
          <a:ext cx="3962495" cy="200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18288" bIns="0" anchor="t" upright="1">
          <a:spAutoFit/>
        </a:bodyPr>
        <a:lstStyle/>
        <a:p>
          <a:pPr algn="ctr" rtl="0"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CACAO</a:t>
          </a:r>
          <a:r>
            <a:rPr lang="es-MX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1200" b="0" i="1" u="none" strike="noStrike" baseline="0">
              <a:solidFill>
                <a:srgbClr val="000000"/>
              </a:solidFill>
              <a:latin typeface="Arial"/>
              <a:cs typeface="Arial"/>
            </a:rPr>
            <a:t>Theobroma cacao L. - </a:t>
          </a: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Primer Año - Instalación</a:t>
          </a:r>
        </a:p>
      </xdr:txBody>
    </xdr:sp>
    <xdr:clientData/>
  </xdr:oneCellAnchor>
  <xdr:twoCellAnchor editAs="oneCell">
    <xdr:from>
      <xdr:col>4</xdr:col>
      <xdr:colOff>466725</xdr:colOff>
      <xdr:row>20</xdr:row>
      <xdr:rowOff>114300</xdr:rowOff>
    </xdr:from>
    <xdr:to>
      <xdr:col>4</xdr:col>
      <xdr:colOff>571500</xdr:colOff>
      <xdr:row>22</xdr:row>
      <xdr:rowOff>9525</xdr:rowOff>
    </xdr:to>
    <xdr:sp macro="" textlink="">
      <xdr:nvSpPr>
        <xdr:cNvPr id="1667" name="Text Box 150"/>
        <xdr:cNvSpPr txBox="1">
          <a:spLocks noChangeArrowheads="1"/>
        </xdr:cNvSpPr>
      </xdr:nvSpPr>
      <xdr:spPr bwMode="auto">
        <a:xfrm>
          <a:off x="2038350" y="30670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121920</xdr:colOff>
      <xdr:row>19</xdr:row>
      <xdr:rowOff>114300</xdr:rowOff>
    </xdr:from>
    <xdr:to>
      <xdr:col>6</xdr:col>
      <xdr:colOff>9531</xdr:colOff>
      <xdr:row>22</xdr:row>
      <xdr:rowOff>95466</xdr:rowOff>
    </xdr:to>
    <xdr:sp macro="" textlink="">
      <xdr:nvSpPr>
        <xdr:cNvPr id="1175" name="Text Box 151">
          <a:extLst/>
        </xdr:cNvPr>
        <xdr:cNvSpPr txBox="1">
          <a:spLocks noChangeArrowheads="1"/>
        </xdr:cNvSpPr>
      </xdr:nvSpPr>
      <xdr:spPr bwMode="auto">
        <a:xfrm>
          <a:off x="1104900" y="2914650"/>
          <a:ext cx="363855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Arial"/>
              <a:cs typeface="Arial"/>
            </a:rPr>
            <a:t>(Preparación sustrato, llenado de bolsas, siembra,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Arial"/>
              <a:cs typeface="Arial"/>
            </a:rPr>
            <a:t> construcción cobertizo y cuidados)</a:t>
          </a:r>
        </a:p>
      </xdr:txBody>
    </xdr:sp>
    <xdr:clientData/>
  </xdr:twoCellAnchor>
  <xdr:twoCellAnchor editAs="oneCell">
    <xdr:from>
      <xdr:col>8</xdr:col>
      <xdr:colOff>179916</xdr:colOff>
      <xdr:row>134</xdr:row>
      <xdr:rowOff>42333</xdr:rowOff>
    </xdr:from>
    <xdr:to>
      <xdr:col>9</xdr:col>
      <xdr:colOff>1243277</xdr:colOff>
      <xdr:row>137</xdr:row>
      <xdr:rowOff>91652</xdr:rowOff>
    </xdr:to>
    <xdr:pic>
      <xdr:nvPicPr>
        <xdr:cNvPr id="31" name="Imagen 3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09833" y="20489333"/>
          <a:ext cx="2322777" cy="493819"/>
        </a:xfrm>
        <a:prstGeom prst="rect">
          <a:avLst/>
        </a:prstGeom>
      </xdr:spPr>
    </xdr:pic>
    <xdr:clientData/>
  </xdr:twoCellAnchor>
  <xdr:twoCellAnchor>
    <xdr:from>
      <xdr:col>8</xdr:col>
      <xdr:colOff>158750</xdr:colOff>
      <xdr:row>142</xdr:row>
      <xdr:rowOff>63503</xdr:rowOff>
    </xdr:from>
    <xdr:to>
      <xdr:col>9</xdr:col>
      <xdr:colOff>1174751</xdr:colOff>
      <xdr:row>145</xdr:row>
      <xdr:rowOff>63503</xdr:rowOff>
    </xdr:to>
    <xdr:sp macro="" textlink="">
      <xdr:nvSpPr>
        <xdr:cNvPr id="32" name="Rectángulo 31"/>
        <xdr:cNvSpPr/>
      </xdr:nvSpPr>
      <xdr:spPr bwMode="auto">
        <a:xfrm>
          <a:off x="6688667" y="21695836"/>
          <a:ext cx="2275417" cy="444500"/>
        </a:xfrm>
        <a:prstGeom prst="rect">
          <a:avLst/>
        </a:prstGeom>
        <a:noFill/>
        <a:ln w="50800" cap="flat" cmpd="sng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495300</xdr:colOff>
      <xdr:row>7</xdr:row>
      <xdr:rowOff>9525</xdr:rowOff>
    </xdr:from>
    <xdr:to>
      <xdr:col>7</xdr:col>
      <xdr:colOff>723900</xdr:colOff>
      <xdr:row>8</xdr:row>
      <xdr:rowOff>0</xdr:rowOff>
    </xdr:to>
    <xdr:sp macro="" textlink="">
      <xdr:nvSpPr>
        <xdr:cNvPr id="11716" name="Rectangle 1"/>
        <xdr:cNvSpPr>
          <a:spLocks noChangeArrowheads="1"/>
        </xdr:cNvSpPr>
      </xdr:nvSpPr>
      <xdr:spPr bwMode="auto">
        <a:xfrm>
          <a:off x="6134100" y="1000125"/>
          <a:ext cx="2286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495300</xdr:colOff>
      <xdr:row>7</xdr:row>
      <xdr:rowOff>9525</xdr:rowOff>
    </xdr:from>
    <xdr:to>
      <xdr:col>7</xdr:col>
      <xdr:colOff>723900</xdr:colOff>
      <xdr:row>8</xdr:row>
      <xdr:rowOff>0</xdr:rowOff>
    </xdr:to>
    <xdr:sp macro="" textlink="">
      <xdr:nvSpPr>
        <xdr:cNvPr id="11717" name="Rectangle 122"/>
        <xdr:cNvSpPr>
          <a:spLocks noChangeArrowheads="1"/>
        </xdr:cNvSpPr>
      </xdr:nvSpPr>
      <xdr:spPr bwMode="auto">
        <a:xfrm>
          <a:off x="6134100" y="1000125"/>
          <a:ext cx="2286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451485</xdr:colOff>
      <xdr:row>119</xdr:row>
      <xdr:rowOff>38100</xdr:rowOff>
    </xdr:from>
    <xdr:to>
      <xdr:col>9</xdr:col>
      <xdr:colOff>659155</xdr:colOff>
      <xdr:row>121</xdr:row>
      <xdr:rowOff>9525</xdr:rowOff>
    </xdr:to>
    <xdr:sp macro="" textlink="">
      <xdr:nvSpPr>
        <xdr:cNvPr id="4" name="Rectangle 16">
          <a:extLst/>
        </xdr:cNvPr>
        <xdr:cNvSpPr>
          <a:spLocks noChangeArrowheads="1"/>
        </xdr:cNvSpPr>
      </xdr:nvSpPr>
      <xdr:spPr bwMode="auto">
        <a:xfrm>
          <a:off x="1428750" y="18392775"/>
          <a:ext cx="6296025" cy="276225"/>
        </a:xfrm>
        <a:prstGeom prst="rect">
          <a:avLst/>
        </a:prstGeom>
        <a:solidFill>
          <a:srgbClr val="FFFF99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s-ES" sz="1600" b="1" i="0" strike="noStrike">
              <a:solidFill>
                <a:srgbClr val="000000"/>
              </a:solidFill>
              <a:latin typeface="Arial"/>
              <a:cs typeface="Arial"/>
            </a:rPr>
            <a:t>RESUMEN</a:t>
          </a:r>
        </a:p>
      </xdr:txBody>
    </xdr:sp>
    <xdr:clientData/>
  </xdr:twoCellAnchor>
  <xdr:twoCellAnchor>
    <xdr:from>
      <xdr:col>3</xdr:col>
      <xdr:colOff>447675</xdr:colOff>
      <xdr:row>121</xdr:row>
      <xdr:rowOff>9525</xdr:rowOff>
    </xdr:from>
    <xdr:to>
      <xdr:col>3</xdr:col>
      <xdr:colOff>457200</xdr:colOff>
      <xdr:row>136</xdr:row>
      <xdr:rowOff>0</xdr:rowOff>
    </xdr:to>
    <xdr:sp macro="" textlink="">
      <xdr:nvSpPr>
        <xdr:cNvPr id="11719" name="Line 73"/>
        <xdr:cNvSpPr>
          <a:spLocks noChangeShapeType="1"/>
        </xdr:cNvSpPr>
      </xdr:nvSpPr>
      <xdr:spPr bwMode="auto">
        <a:xfrm>
          <a:off x="1428750" y="18669000"/>
          <a:ext cx="9525" cy="2962275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457200</xdr:colOff>
      <xdr:row>136</xdr:row>
      <xdr:rowOff>0</xdr:rowOff>
    </xdr:from>
    <xdr:to>
      <xdr:col>9</xdr:col>
      <xdr:colOff>1057275</xdr:colOff>
      <xdr:row>136</xdr:row>
      <xdr:rowOff>0</xdr:rowOff>
    </xdr:to>
    <xdr:sp macro="" textlink="">
      <xdr:nvSpPr>
        <xdr:cNvPr id="11720" name="Line 74"/>
        <xdr:cNvSpPr>
          <a:spLocks noChangeShapeType="1"/>
        </xdr:cNvSpPr>
      </xdr:nvSpPr>
      <xdr:spPr bwMode="auto">
        <a:xfrm flipV="1">
          <a:off x="1438275" y="21631275"/>
          <a:ext cx="637222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116</xdr:row>
      <xdr:rowOff>76200</xdr:rowOff>
    </xdr:from>
    <xdr:to>
      <xdr:col>11</xdr:col>
      <xdr:colOff>0</xdr:colOff>
      <xdr:row>116</xdr:row>
      <xdr:rowOff>76200</xdr:rowOff>
    </xdr:to>
    <xdr:sp macro="" textlink="">
      <xdr:nvSpPr>
        <xdr:cNvPr id="11721" name="Line 76"/>
        <xdr:cNvSpPr>
          <a:spLocks noChangeShapeType="1"/>
        </xdr:cNvSpPr>
      </xdr:nvSpPr>
      <xdr:spPr bwMode="auto">
        <a:xfrm flipV="1">
          <a:off x="19050" y="17887950"/>
          <a:ext cx="9353550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114</xdr:row>
      <xdr:rowOff>76200</xdr:rowOff>
    </xdr:from>
    <xdr:to>
      <xdr:col>11</xdr:col>
      <xdr:colOff>0</xdr:colOff>
      <xdr:row>114</xdr:row>
      <xdr:rowOff>76200</xdr:rowOff>
    </xdr:to>
    <xdr:sp macro="" textlink="">
      <xdr:nvSpPr>
        <xdr:cNvPr id="11722" name="Line 85"/>
        <xdr:cNvSpPr>
          <a:spLocks noChangeShapeType="1"/>
        </xdr:cNvSpPr>
      </xdr:nvSpPr>
      <xdr:spPr bwMode="auto">
        <a:xfrm flipV="1">
          <a:off x="19050" y="17535525"/>
          <a:ext cx="9353550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508635</xdr:colOff>
      <xdr:row>121</xdr:row>
      <xdr:rowOff>19050</xdr:rowOff>
    </xdr:from>
    <xdr:to>
      <xdr:col>4</xdr:col>
      <xdr:colOff>170882</xdr:colOff>
      <xdr:row>122</xdr:row>
      <xdr:rowOff>2076</xdr:rowOff>
    </xdr:to>
    <xdr:sp macro="" textlink="">
      <xdr:nvSpPr>
        <xdr:cNvPr id="9" name="Oval 89">
          <a:extLst/>
        </xdr:cNvPr>
        <xdr:cNvSpPr>
          <a:spLocks noChangeArrowheads="1"/>
        </xdr:cNvSpPr>
      </xdr:nvSpPr>
      <xdr:spPr bwMode="auto">
        <a:xfrm>
          <a:off x="1485900" y="18678525"/>
          <a:ext cx="219075" cy="2000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3</xdr:col>
      <xdr:colOff>508635</xdr:colOff>
      <xdr:row>124</xdr:row>
      <xdr:rowOff>85725</xdr:rowOff>
    </xdr:from>
    <xdr:to>
      <xdr:col>4</xdr:col>
      <xdr:colOff>170882</xdr:colOff>
      <xdr:row>126</xdr:row>
      <xdr:rowOff>95494</xdr:rowOff>
    </xdr:to>
    <xdr:sp macro="" textlink="">
      <xdr:nvSpPr>
        <xdr:cNvPr id="10" name="Oval 90">
          <a:extLst/>
        </xdr:cNvPr>
        <xdr:cNvSpPr>
          <a:spLocks noChangeArrowheads="1"/>
        </xdr:cNvSpPr>
      </xdr:nvSpPr>
      <xdr:spPr bwMode="auto">
        <a:xfrm>
          <a:off x="1485900" y="19373850"/>
          <a:ext cx="219075" cy="2476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3</xdr:col>
      <xdr:colOff>491490</xdr:colOff>
      <xdr:row>129</xdr:row>
      <xdr:rowOff>0</xdr:rowOff>
    </xdr:from>
    <xdr:to>
      <xdr:col>4</xdr:col>
      <xdr:colOff>172287</xdr:colOff>
      <xdr:row>130</xdr:row>
      <xdr:rowOff>1928</xdr:rowOff>
    </xdr:to>
    <xdr:sp macro="" textlink="">
      <xdr:nvSpPr>
        <xdr:cNvPr id="11" name="Oval 92">
          <a:extLst/>
        </xdr:cNvPr>
        <xdr:cNvSpPr>
          <a:spLocks noChangeArrowheads="1"/>
        </xdr:cNvSpPr>
      </xdr:nvSpPr>
      <xdr:spPr bwMode="auto">
        <a:xfrm>
          <a:off x="1476375" y="20164425"/>
          <a:ext cx="228600" cy="2190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3</xdr:col>
      <xdr:colOff>527685</xdr:colOff>
      <xdr:row>131</xdr:row>
      <xdr:rowOff>152400</xdr:rowOff>
    </xdr:from>
    <xdr:to>
      <xdr:col>4</xdr:col>
      <xdr:colOff>199133</xdr:colOff>
      <xdr:row>132</xdr:row>
      <xdr:rowOff>188701</xdr:rowOff>
    </xdr:to>
    <xdr:sp macro="" textlink="">
      <xdr:nvSpPr>
        <xdr:cNvPr id="12" name="Oval 93">
          <a:extLst/>
        </xdr:cNvPr>
        <xdr:cNvSpPr>
          <a:spLocks noChangeArrowheads="1"/>
        </xdr:cNvSpPr>
      </xdr:nvSpPr>
      <xdr:spPr bwMode="auto">
        <a:xfrm>
          <a:off x="1504950" y="20735925"/>
          <a:ext cx="219075" cy="2381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466725</xdr:colOff>
      <xdr:row>7</xdr:row>
      <xdr:rowOff>9525</xdr:rowOff>
    </xdr:from>
    <xdr:to>
      <xdr:col>10</xdr:col>
      <xdr:colOff>695325</xdr:colOff>
      <xdr:row>8</xdr:row>
      <xdr:rowOff>0</xdr:rowOff>
    </xdr:to>
    <xdr:sp macro="" textlink="">
      <xdr:nvSpPr>
        <xdr:cNvPr id="11727" name="Rectangle 124"/>
        <xdr:cNvSpPr>
          <a:spLocks noChangeArrowheads="1"/>
        </xdr:cNvSpPr>
      </xdr:nvSpPr>
      <xdr:spPr bwMode="auto">
        <a:xfrm>
          <a:off x="8277225" y="1000125"/>
          <a:ext cx="2286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7</xdr:col>
      <xdr:colOff>529590</xdr:colOff>
      <xdr:row>7</xdr:row>
      <xdr:rowOff>0</xdr:rowOff>
    </xdr:from>
    <xdr:ext cx="104003" cy="165943"/>
    <xdr:sp macro="" textlink="">
      <xdr:nvSpPr>
        <xdr:cNvPr id="14" name="Text Box 125">
          <a:extLst/>
        </xdr:cNvPr>
        <xdr:cNvSpPr txBox="1">
          <a:spLocks noChangeArrowheads="1"/>
        </xdr:cNvSpPr>
      </xdr:nvSpPr>
      <xdr:spPr bwMode="auto">
        <a:xfrm>
          <a:off x="6170507" y="984250"/>
          <a:ext cx="104003" cy="165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X</a:t>
          </a:r>
        </a:p>
      </xdr:txBody>
    </xdr:sp>
    <xdr:clientData/>
  </xdr:oneCellAnchor>
  <xdr:twoCellAnchor>
    <xdr:from>
      <xdr:col>6</xdr:col>
      <xdr:colOff>600075</xdr:colOff>
      <xdr:row>125</xdr:row>
      <xdr:rowOff>9525</xdr:rowOff>
    </xdr:from>
    <xdr:to>
      <xdr:col>8</xdr:col>
      <xdr:colOff>0</xdr:colOff>
      <xdr:row>125</xdr:row>
      <xdr:rowOff>9525</xdr:rowOff>
    </xdr:to>
    <xdr:sp macro="" textlink="">
      <xdr:nvSpPr>
        <xdr:cNvPr id="11734" name="Line 143"/>
        <xdr:cNvSpPr>
          <a:spLocks noChangeShapeType="1"/>
        </xdr:cNvSpPr>
      </xdr:nvSpPr>
      <xdr:spPr bwMode="auto">
        <a:xfrm flipV="1">
          <a:off x="5334000" y="19507200"/>
          <a:ext cx="1171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114300</xdr:colOff>
      <xdr:row>140</xdr:row>
      <xdr:rowOff>85725</xdr:rowOff>
    </xdr:from>
    <xdr:to>
      <xdr:col>8</xdr:col>
      <xdr:colOff>19050</xdr:colOff>
      <xdr:row>162</xdr:row>
      <xdr:rowOff>85725</xdr:rowOff>
    </xdr:to>
    <xdr:graphicFrame macro="">
      <xdr:nvGraphicFramePr>
        <xdr:cNvPr id="11735" name="Chart 1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126</xdr:row>
      <xdr:rowOff>38100</xdr:rowOff>
    </xdr:from>
    <xdr:to>
      <xdr:col>7</xdr:col>
      <xdr:colOff>161925</xdr:colOff>
      <xdr:row>126</xdr:row>
      <xdr:rowOff>38100</xdr:rowOff>
    </xdr:to>
    <xdr:sp macro="" textlink="">
      <xdr:nvSpPr>
        <xdr:cNvPr id="11736" name="Line 150"/>
        <xdr:cNvSpPr>
          <a:spLocks noChangeShapeType="1"/>
        </xdr:cNvSpPr>
      </xdr:nvSpPr>
      <xdr:spPr bwMode="auto">
        <a:xfrm>
          <a:off x="5705475" y="19573875"/>
          <a:ext cx="952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5198</xdr:colOff>
      <xdr:row>6</xdr:row>
      <xdr:rowOff>55245</xdr:rowOff>
    </xdr:from>
    <xdr:ext cx="3252557" cy="200119"/>
    <xdr:sp macro="" textlink="">
      <xdr:nvSpPr>
        <xdr:cNvPr id="23" name="Text Box 151">
          <a:extLst/>
        </xdr:cNvPr>
        <xdr:cNvSpPr txBox="1">
          <a:spLocks noChangeArrowheads="1"/>
        </xdr:cNvSpPr>
      </xdr:nvSpPr>
      <xdr:spPr bwMode="auto">
        <a:xfrm>
          <a:off x="978865" y="880745"/>
          <a:ext cx="3252557" cy="200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18288" bIns="0" anchor="t" upright="1">
          <a:spAutoFit/>
        </a:bodyPr>
        <a:lstStyle/>
        <a:p>
          <a:pPr algn="ctr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CACAO </a:t>
          </a:r>
          <a:r>
            <a:rPr lang="es-ES" sz="1200" b="0" i="1" strike="noStrike">
              <a:solidFill>
                <a:srgbClr val="000000"/>
              </a:solidFill>
              <a:latin typeface="Arial"/>
              <a:cs typeface="Arial"/>
            </a:rPr>
            <a:t>Theobroma cacao L</a:t>
          </a:r>
          <a:r>
            <a:rPr lang="es-ES" sz="1200" b="0" i="0" strike="noStrike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 - Sostenimiento</a:t>
          </a:r>
        </a:p>
      </xdr:txBody>
    </xdr:sp>
    <xdr:clientData/>
  </xdr:oneCellAnchor>
  <xdr:twoCellAnchor>
    <xdr:from>
      <xdr:col>3</xdr:col>
      <xdr:colOff>491490</xdr:colOff>
      <xdr:row>127</xdr:row>
      <xdr:rowOff>1905</xdr:rowOff>
    </xdr:from>
    <xdr:to>
      <xdr:col>4</xdr:col>
      <xdr:colOff>172287</xdr:colOff>
      <xdr:row>128</xdr:row>
      <xdr:rowOff>38206</xdr:rowOff>
    </xdr:to>
    <xdr:sp macro="" textlink="">
      <xdr:nvSpPr>
        <xdr:cNvPr id="24" name="Oval 152">
          <a:extLst/>
        </xdr:cNvPr>
        <xdr:cNvSpPr>
          <a:spLocks noChangeArrowheads="1"/>
        </xdr:cNvSpPr>
      </xdr:nvSpPr>
      <xdr:spPr bwMode="auto">
        <a:xfrm>
          <a:off x="1476375" y="19754850"/>
          <a:ext cx="228600" cy="2381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 editAs="oneCell">
    <xdr:from>
      <xdr:col>7</xdr:col>
      <xdr:colOff>752475</xdr:colOff>
      <xdr:row>120</xdr:row>
      <xdr:rowOff>76200</xdr:rowOff>
    </xdr:from>
    <xdr:to>
      <xdr:col>7</xdr:col>
      <xdr:colOff>847725</xdr:colOff>
      <xdr:row>121</xdr:row>
      <xdr:rowOff>123825</xdr:rowOff>
    </xdr:to>
    <xdr:sp macro="" textlink="">
      <xdr:nvSpPr>
        <xdr:cNvPr id="11739" name="Text Box 162"/>
        <xdr:cNvSpPr txBox="1">
          <a:spLocks noChangeArrowheads="1"/>
        </xdr:cNvSpPr>
      </xdr:nvSpPr>
      <xdr:spPr bwMode="auto">
        <a:xfrm>
          <a:off x="6391275" y="18583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10</xdr:col>
      <xdr:colOff>489585</xdr:colOff>
      <xdr:row>120</xdr:row>
      <xdr:rowOff>123825</xdr:rowOff>
    </xdr:from>
    <xdr:ext cx="542969" cy="200119"/>
    <xdr:sp macro="" textlink="">
      <xdr:nvSpPr>
        <xdr:cNvPr id="26" name="Text Box 163">
          <a:extLst/>
        </xdr:cNvPr>
        <xdr:cNvSpPr txBox="1">
          <a:spLocks noChangeArrowheads="1"/>
        </xdr:cNvSpPr>
      </xdr:nvSpPr>
      <xdr:spPr bwMode="auto">
        <a:xfrm>
          <a:off x="8300085" y="18189575"/>
          <a:ext cx="542969" cy="200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r>
            <a:rPr lang="es-ES" sz="1200" b="1" i="0" strike="noStrike" baseline="30000">
              <a:solidFill>
                <a:srgbClr val="000000"/>
              </a:solidFill>
              <a:latin typeface="Arial"/>
              <a:cs typeface="Arial"/>
            </a:rPr>
            <a:t>er</a:t>
          </a: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 Año</a:t>
          </a:r>
        </a:p>
      </xdr:txBody>
    </xdr:sp>
    <xdr:clientData/>
  </xdr:oneCellAnchor>
  <xdr:oneCellAnchor>
    <xdr:from>
      <xdr:col>10</xdr:col>
      <xdr:colOff>110490</xdr:colOff>
      <xdr:row>121</xdr:row>
      <xdr:rowOff>188595</xdr:rowOff>
    </xdr:from>
    <xdr:ext cx="1363771" cy="200119"/>
    <xdr:sp macro="" textlink="">
      <xdr:nvSpPr>
        <xdr:cNvPr id="27" name="Text Box 164">
          <a:extLst/>
        </xdr:cNvPr>
        <xdr:cNvSpPr txBox="1">
          <a:spLocks noChangeArrowheads="1"/>
        </xdr:cNvSpPr>
      </xdr:nvSpPr>
      <xdr:spPr bwMode="auto">
        <a:xfrm>
          <a:off x="7920990" y="18402512"/>
          <a:ext cx="1363771" cy="200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A partir del 4</a:t>
          </a:r>
          <a:r>
            <a:rPr lang="es-ES" sz="1200" b="1" i="0" strike="noStrike" baseline="3000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 Año</a:t>
          </a:r>
        </a:p>
      </xdr:txBody>
    </xdr:sp>
    <xdr:clientData/>
  </xdr:oneCellAnchor>
  <xdr:oneCellAnchor>
    <xdr:from>
      <xdr:col>10</xdr:col>
      <xdr:colOff>74295</xdr:colOff>
      <xdr:row>122</xdr:row>
      <xdr:rowOff>180975</xdr:rowOff>
    </xdr:from>
    <xdr:ext cx="1435265" cy="254697"/>
    <xdr:sp macro="" textlink="">
      <xdr:nvSpPr>
        <xdr:cNvPr id="28" name="Text Box 165">
          <a:extLst/>
        </xdr:cNvPr>
        <xdr:cNvSpPr txBox="1">
          <a:spLocks noChangeArrowheads="1"/>
        </xdr:cNvSpPr>
      </xdr:nvSpPr>
      <xdr:spPr bwMode="auto">
        <a:xfrm>
          <a:off x="7897495" y="19103975"/>
          <a:ext cx="1435265" cy="200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Entre el 2</a:t>
          </a:r>
          <a:r>
            <a:rPr lang="es-ES" sz="1200" b="1" i="0" strike="noStrike" baseline="3000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 y 4</a:t>
          </a:r>
          <a:r>
            <a:rPr lang="es-ES" sz="1200" b="1" i="0" strike="noStrike" baseline="3000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 Año</a:t>
          </a:r>
        </a:p>
      </xdr:txBody>
    </xdr:sp>
    <xdr:clientData/>
  </xdr:oneCellAnchor>
  <xdr:oneCellAnchor>
    <xdr:from>
      <xdr:col>10</xdr:col>
      <xdr:colOff>497205</xdr:colOff>
      <xdr:row>128</xdr:row>
      <xdr:rowOff>190500</xdr:rowOff>
    </xdr:from>
    <xdr:ext cx="542969" cy="200119"/>
    <xdr:sp macro="" textlink="">
      <xdr:nvSpPr>
        <xdr:cNvPr id="29" name="Text Box 166">
          <a:extLst/>
        </xdr:cNvPr>
        <xdr:cNvSpPr txBox="1">
          <a:spLocks noChangeArrowheads="1"/>
        </xdr:cNvSpPr>
      </xdr:nvSpPr>
      <xdr:spPr bwMode="auto">
        <a:xfrm>
          <a:off x="8307705" y="19716750"/>
          <a:ext cx="542969" cy="200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r>
            <a:rPr lang="es-ES" sz="1200" b="1" i="0" strike="noStrike" baseline="30000">
              <a:solidFill>
                <a:srgbClr val="000000"/>
              </a:solidFill>
              <a:latin typeface="Arial"/>
              <a:cs typeface="Arial"/>
            </a:rPr>
            <a:t>er</a:t>
          </a: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 Año</a:t>
          </a:r>
        </a:p>
      </xdr:txBody>
    </xdr:sp>
    <xdr:clientData/>
  </xdr:oneCellAnchor>
  <xdr:oneCellAnchor>
    <xdr:from>
      <xdr:col>10</xdr:col>
      <xdr:colOff>83820</xdr:colOff>
      <xdr:row>129</xdr:row>
      <xdr:rowOff>188595</xdr:rowOff>
    </xdr:from>
    <xdr:ext cx="1363771" cy="200119"/>
    <xdr:sp macro="" textlink="">
      <xdr:nvSpPr>
        <xdr:cNvPr id="30" name="Text Box 168">
          <a:extLst/>
        </xdr:cNvPr>
        <xdr:cNvSpPr txBox="1">
          <a:spLocks noChangeArrowheads="1"/>
        </xdr:cNvSpPr>
      </xdr:nvSpPr>
      <xdr:spPr bwMode="auto">
        <a:xfrm>
          <a:off x="7894320" y="19926512"/>
          <a:ext cx="1363771" cy="200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A partir del 4</a:t>
          </a:r>
          <a:r>
            <a:rPr lang="es-ES" sz="1200" b="1" i="0" strike="noStrike" baseline="3000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 Año</a:t>
          </a:r>
        </a:p>
      </xdr:txBody>
    </xdr:sp>
    <xdr:clientData/>
  </xdr:oneCellAnchor>
  <xdr:oneCellAnchor>
    <xdr:from>
      <xdr:col>10</xdr:col>
      <xdr:colOff>74295</xdr:colOff>
      <xdr:row>130</xdr:row>
      <xdr:rowOff>180975</xdr:rowOff>
    </xdr:from>
    <xdr:ext cx="1435265" cy="254697"/>
    <xdr:sp macro="" textlink="">
      <xdr:nvSpPr>
        <xdr:cNvPr id="31" name="Text Box 169">
          <a:extLst/>
        </xdr:cNvPr>
        <xdr:cNvSpPr txBox="1">
          <a:spLocks noChangeArrowheads="1"/>
        </xdr:cNvSpPr>
      </xdr:nvSpPr>
      <xdr:spPr bwMode="auto">
        <a:xfrm>
          <a:off x="7897495" y="20653375"/>
          <a:ext cx="1435265" cy="200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Entre el 2</a:t>
          </a:r>
          <a:r>
            <a:rPr lang="es-ES" sz="1200" b="1" i="0" strike="noStrike" baseline="3000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 y 4</a:t>
          </a:r>
          <a:r>
            <a:rPr lang="es-ES" sz="1200" b="1" i="0" strike="noStrike" baseline="3000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 Año</a:t>
          </a:r>
        </a:p>
      </xdr:txBody>
    </xdr:sp>
    <xdr:clientData/>
  </xdr:oneCellAnchor>
  <xdr:oneCellAnchor>
    <xdr:from>
      <xdr:col>10</xdr:col>
      <xdr:colOff>461010</xdr:colOff>
      <xdr:row>131</xdr:row>
      <xdr:rowOff>180975</xdr:rowOff>
    </xdr:from>
    <xdr:ext cx="508601" cy="200119"/>
    <xdr:sp macro="" textlink="">
      <xdr:nvSpPr>
        <xdr:cNvPr id="32" name="Text Box 170">
          <a:extLst/>
        </xdr:cNvPr>
        <xdr:cNvSpPr txBox="1">
          <a:spLocks noChangeArrowheads="1"/>
        </xdr:cNvSpPr>
      </xdr:nvSpPr>
      <xdr:spPr bwMode="auto">
        <a:xfrm>
          <a:off x="8271510" y="20342225"/>
          <a:ext cx="508601" cy="200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es-ES" sz="1200" b="1" i="0" strike="noStrike" baseline="3000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 Año</a:t>
          </a:r>
        </a:p>
      </xdr:txBody>
    </xdr:sp>
    <xdr:clientData/>
  </xdr:oneCellAnchor>
  <xdr:oneCellAnchor>
    <xdr:from>
      <xdr:col>10</xdr:col>
      <xdr:colOff>443865</xdr:colOff>
      <xdr:row>132</xdr:row>
      <xdr:rowOff>188595</xdr:rowOff>
    </xdr:from>
    <xdr:ext cx="542969" cy="200119"/>
    <xdr:sp macro="" textlink="">
      <xdr:nvSpPr>
        <xdr:cNvPr id="33" name="Text Box 171">
          <a:extLst/>
        </xdr:cNvPr>
        <xdr:cNvSpPr txBox="1">
          <a:spLocks noChangeArrowheads="1"/>
        </xdr:cNvSpPr>
      </xdr:nvSpPr>
      <xdr:spPr bwMode="auto">
        <a:xfrm>
          <a:off x="8254365" y="20561512"/>
          <a:ext cx="542969" cy="200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r>
            <a:rPr lang="es-ES" sz="1200" b="1" i="0" strike="noStrike" baseline="30000">
              <a:solidFill>
                <a:srgbClr val="000000"/>
              </a:solidFill>
              <a:latin typeface="Arial"/>
              <a:cs typeface="Arial"/>
            </a:rPr>
            <a:t>er</a:t>
          </a: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 Año</a:t>
          </a:r>
        </a:p>
      </xdr:txBody>
    </xdr:sp>
    <xdr:clientData/>
  </xdr:oneCellAnchor>
  <xdr:oneCellAnchor>
    <xdr:from>
      <xdr:col>10</xdr:col>
      <xdr:colOff>451485</xdr:colOff>
      <xdr:row>133</xdr:row>
      <xdr:rowOff>190500</xdr:rowOff>
    </xdr:from>
    <xdr:ext cx="508601" cy="200119"/>
    <xdr:sp macro="" textlink="">
      <xdr:nvSpPr>
        <xdr:cNvPr id="34" name="Text Box 172">
          <a:extLst/>
        </xdr:cNvPr>
        <xdr:cNvSpPr txBox="1">
          <a:spLocks noChangeArrowheads="1"/>
        </xdr:cNvSpPr>
      </xdr:nvSpPr>
      <xdr:spPr bwMode="auto">
        <a:xfrm>
          <a:off x="8261985" y="20775083"/>
          <a:ext cx="508601" cy="200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4</a:t>
          </a:r>
          <a:r>
            <a:rPr lang="es-ES" sz="1200" b="1" i="0" strike="noStrike" baseline="3000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 Año</a:t>
          </a:r>
        </a:p>
      </xdr:txBody>
    </xdr:sp>
    <xdr:clientData/>
  </xdr:oneCellAnchor>
  <xdr:oneCellAnchor>
    <xdr:from>
      <xdr:col>10</xdr:col>
      <xdr:colOff>83820</xdr:colOff>
      <xdr:row>134</xdr:row>
      <xdr:rowOff>180975</xdr:rowOff>
    </xdr:from>
    <xdr:ext cx="1363771" cy="200119"/>
    <xdr:sp macro="" textlink="">
      <xdr:nvSpPr>
        <xdr:cNvPr id="35" name="Text Box 173">
          <a:extLst/>
        </xdr:cNvPr>
        <xdr:cNvSpPr txBox="1">
          <a:spLocks noChangeArrowheads="1"/>
        </xdr:cNvSpPr>
      </xdr:nvSpPr>
      <xdr:spPr bwMode="auto">
        <a:xfrm>
          <a:off x="7894320" y="20977225"/>
          <a:ext cx="1363771" cy="200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A partir del 5</a:t>
          </a:r>
          <a:r>
            <a:rPr lang="es-ES" sz="1200" b="1" i="0" strike="noStrike" baseline="3000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 Año</a:t>
          </a:r>
        </a:p>
      </xdr:txBody>
    </xdr:sp>
    <xdr:clientData/>
  </xdr:oneCellAnchor>
  <xdr:twoCellAnchor>
    <xdr:from>
      <xdr:col>9</xdr:col>
      <xdr:colOff>647700</xdr:colOff>
      <xdr:row>121</xdr:row>
      <xdr:rowOff>9525</xdr:rowOff>
    </xdr:from>
    <xdr:to>
      <xdr:col>10</xdr:col>
      <xdr:colOff>0</xdr:colOff>
      <xdr:row>136</xdr:row>
      <xdr:rowOff>0</xdr:rowOff>
    </xdr:to>
    <xdr:sp macro="" textlink="">
      <xdr:nvSpPr>
        <xdr:cNvPr id="11750" name="Line 175"/>
        <xdr:cNvSpPr>
          <a:spLocks noChangeShapeType="1"/>
        </xdr:cNvSpPr>
      </xdr:nvSpPr>
      <xdr:spPr bwMode="auto">
        <a:xfrm>
          <a:off x="7800975" y="18669000"/>
          <a:ext cx="9525" cy="2962275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581025</xdr:colOff>
      <xdr:row>124</xdr:row>
      <xdr:rowOff>0</xdr:rowOff>
    </xdr:from>
    <xdr:to>
      <xdr:col>6</xdr:col>
      <xdr:colOff>581025</xdr:colOff>
      <xdr:row>127</xdr:row>
      <xdr:rowOff>9525</xdr:rowOff>
    </xdr:to>
    <xdr:sp macro="" textlink="">
      <xdr:nvSpPr>
        <xdr:cNvPr id="11751" name="Line 176"/>
        <xdr:cNvSpPr>
          <a:spLocks noChangeShapeType="1"/>
        </xdr:cNvSpPr>
      </xdr:nvSpPr>
      <xdr:spPr bwMode="auto">
        <a:xfrm>
          <a:off x="5314950" y="19288125"/>
          <a:ext cx="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6</xdr:col>
      <xdr:colOff>802005</xdr:colOff>
      <xdr:row>121</xdr:row>
      <xdr:rowOff>9525</xdr:rowOff>
    </xdr:from>
    <xdr:ext cx="818366" cy="214566"/>
    <xdr:sp macro="" textlink="">
      <xdr:nvSpPr>
        <xdr:cNvPr id="38" name="Text Box 177">
          <a:extLst/>
        </xdr:cNvPr>
        <xdr:cNvSpPr txBox="1">
          <a:spLocks noChangeArrowheads="1"/>
        </xdr:cNvSpPr>
      </xdr:nvSpPr>
      <xdr:spPr bwMode="auto">
        <a:xfrm>
          <a:off x="5551805" y="18716625"/>
          <a:ext cx="818366" cy="185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Arial"/>
              <a:cs typeface="Arial"/>
            </a:rPr>
            <a:t>Cacao Seco</a:t>
          </a:r>
        </a:p>
      </xdr:txBody>
    </xdr:sp>
    <xdr:clientData/>
  </xdr:oneCellAnchor>
  <xdr:oneCellAnchor>
    <xdr:from>
      <xdr:col>6</xdr:col>
      <xdr:colOff>803910</xdr:colOff>
      <xdr:row>123</xdr:row>
      <xdr:rowOff>9525</xdr:rowOff>
    </xdr:from>
    <xdr:ext cx="739690" cy="214566"/>
    <xdr:sp macro="" textlink="">
      <xdr:nvSpPr>
        <xdr:cNvPr id="39" name="Text Box 178">
          <a:extLst/>
        </xdr:cNvPr>
        <xdr:cNvSpPr txBox="1">
          <a:spLocks noChangeArrowheads="1"/>
        </xdr:cNvSpPr>
      </xdr:nvSpPr>
      <xdr:spPr bwMode="auto">
        <a:xfrm>
          <a:off x="5553710" y="19148425"/>
          <a:ext cx="739690" cy="185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Arial"/>
              <a:cs typeface="Arial"/>
            </a:rPr>
            <a:t>Plátano (1)</a:t>
          </a:r>
        </a:p>
      </xdr:txBody>
    </xdr:sp>
    <xdr:clientData/>
  </xdr:oneCellAnchor>
  <xdr:oneCellAnchor>
    <xdr:from>
      <xdr:col>7</xdr:col>
      <xdr:colOff>1905</xdr:colOff>
      <xdr:row>124</xdr:row>
      <xdr:rowOff>4445</xdr:rowOff>
    </xdr:from>
    <xdr:ext cx="538545" cy="185307"/>
    <xdr:sp macro="" textlink="">
      <xdr:nvSpPr>
        <xdr:cNvPr id="40" name="Text Box 179">
          <a:extLst/>
        </xdr:cNvPr>
        <xdr:cNvSpPr txBox="1">
          <a:spLocks noChangeArrowheads="1"/>
        </xdr:cNvSpPr>
      </xdr:nvSpPr>
      <xdr:spPr bwMode="auto">
        <a:xfrm>
          <a:off x="5642822" y="18853362"/>
          <a:ext cx="538545" cy="185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Arial"/>
              <a:cs typeface="Arial"/>
            </a:rPr>
            <a:t>1</a:t>
          </a:r>
          <a:r>
            <a:rPr lang="es-ES" sz="1100" b="1" i="0" strike="noStrike" baseline="30000">
              <a:solidFill>
                <a:srgbClr val="000000"/>
              </a:solidFill>
              <a:latin typeface="Arial"/>
              <a:cs typeface="Arial"/>
            </a:rPr>
            <a:t>er</a:t>
          </a:r>
          <a:r>
            <a:rPr lang="es-ES" sz="1100" b="1" i="0" strike="noStrike">
              <a:solidFill>
                <a:srgbClr val="000000"/>
              </a:solidFill>
              <a:latin typeface="Arial"/>
              <a:cs typeface="Arial"/>
            </a:rPr>
            <a:t> AÑO</a:t>
          </a:r>
        </a:p>
      </xdr:txBody>
    </xdr:sp>
    <xdr:clientData/>
  </xdr:oneCellAnchor>
  <xdr:oneCellAnchor>
    <xdr:from>
      <xdr:col>7</xdr:col>
      <xdr:colOff>55245</xdr:colOff>
      <xdr:row>126</xdr:row>
      <xdr:rowOff>28575</xdr:rowOff>
    </xdr:from>
    <xdr:ext cx="465192" cy="185307"/>
    <xdr:sp macro="" textlink="">
      <xdr:nvSpPr>
        <xdr:cNvPr id="41" name="Text Box 180">
          <a:extLst/>
        </xdr:cNvPr>
        <xdr:cNvSpPr txBox="1">
          <a:spLocks noChangeArrowheads="1"/>
        </xdr:cNvSpPr>
      </xdr:nvSpPr>
      <xdr:spPr bwMode="auto">
        <a:xfrm>
          <a:off x="5696162" y="19131492"/>
          <a:ext cx="465192" cy="185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Arial"/>
              <a:cs typeface="Arial"/>
            </a:rPr>
            <a:t>X AÑO</a:t>
          </a:r>
        </a:p>
      </xdr:txBody>
    </xdr:sp>
    <xdr:clientData/>
  </xdr:oneCellAnchor>
  <xdr:oneCellAnchor>
    <xdr:from>
      <xdr:col>6</xdr:col>
      <xdr:colOff>735330</xdr:colOff>
      <xdr:row>127</xdr:row>
      <xdr:rowOff>28575</xdr:rowOff>
    </xdr:from>
    <xdr:ext cx="819525" cy="209231"/>
    <xdr:sp macro="" textlink="">
      <xdr:nvSpPr>
        <xdr:cNvPr id="42" name="Text Box 181">
          <a:extLst/>
        </xdr:cNvPr>
        <xdr:cNvSpPr txBox="1">
          <a:spLocks noChangeArrowheads="1"/>
        </xdr:cNvSpPr>
      </xdr:nvSpPr>
      <xdr:spPr bwMode="auto">
        <a:xfrm>
          <a:off x="5372100" y="19773900"/>
          <a:ext cx="818366" cy="2243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Arial"/>
              <a:cs typeface="Arial"/>
            </a:rPr>
            <a:t>Cacao Seco</a:t>
          </a:r>
        </a:p>
      </xdr:txBody>
    </xdr:sp>
    <xdr:clientData/>
  </xdr:oneCellAnchor>
  <xdr:oneCellAnchor>
    <xdr:from>
      <xdr:col>6</xdr:col>
      <xdr:colOff>775335</xdr:colOff>
      <xdr:row>128</xdr:row>
      <xdr:rowOff>28575</xdr:rowOff>
    </xdr:from>
    <xdr:ext cx="739690" cy="185307"/>
    <xdr:sp macro="" textlink="">
      <xdr:nvSpPr>
        <xdr:cNvPr id="43" name="Text Box 182">
          <a:extLst/>
        </xdr:cNvPr>
        <xdr:cNvSpPr txBox="1">
          <a:spLocks noChangeArrowheads="1"/>
        </xdr:cNvSpPr>
      </xdr:nvSpPr>
      <xdr:spPr bwMode="auto">
        <a:xfrm>
          <a:off x="5506085" y="19554825"/>
          <a:ext cx="739690" cy="185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Arial"/>
              <a:cs typeface="Arial"/>
            </a:rPr>
            <a:t>Plátano (1)</a:t>
          </a:r>
        </a:p>
      </xdr:txBody>
    </xdr:sp>
    <xdr:clientData/>
  </xdr:oneCellAnchor>
  <xdr:oneCellAnchor>
    <xdr:from>
      <xdr:col>6</xdr:col>
      <xdr:colOff>737235</xdr:colOff>
      <xdr:row>129</xdr:row>
      <xdr:rowOff>28575</xdr:rowOff>
    </xdr:from>
    <xdr:ext cx="819525" cy="210134"/>
    <xdr:sp macro="" textlink="">
      <xdr:nvSpPr>
        <xdr:cNvPr id="44" name="Text Box 183">
          <a:extLst/>
        </xdr:cNvPr>
        <xdr:cNvSpPr txBox="1">
          <a:spLocks noChangeArrowheads="1"/>
        </xdr:cNvSpPr>
      </xdr:nvSpPr>
      <xdr:spPr bwMode="auto">
        <a:xfrm>
          <a:off x="5381625" y="20173950"/>
          <a:ext cx="818366" cy="2145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Arial"/>
              <a:cs typeface="Arial"/>
            </a:rPr>
            <a:t>Cacao Seco</a:t>
          </a:r>
        </a:p>
      </xdr:txBody>
    </xdr:sp>
    <xdr:clientData/>
  </xdr:oneCellAnchor>
  <xdr:oneCellAnchor>
    <xdr:from>
      <xdr:col>6</xdr:col>
      <xdr:colOff>775335</xdr:colOff>
      <xdr:row>131</xdr:row>
      <xdr:rowOff>9525</xdr:rowOff>
    </xdr:from>
    <xdr:ext cx="739690" cy="185307"/>
    <xdr:sp macro="" textlink="">
      <xdr:nvSpPr>
        <xdr:cNvPr id="45" name="Text Box 184">
          <a:extLst/>
        </xdr:cNvPr>
        <xdr:cNvSpPr txBox="1">
          <a:spLocks noChangeArrowheads="1"/>
        </xdr:cNvSpPr>
      </xdr:nvSpPr>
      <xdr:spPr bwMode="auto">
        <a:xfrm>
          <a:off x="5506085" y="20170775"/>
          <a:ext cx="739690" cy="185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Arial"/>
              <a:cs typeface="Arial"/>
            </a:rPr>
            <a:t>Plátano (1)</a:t>
          </a:r>
        </a:p>
      </xdr:txBody>
    </xdr:sp>
    <xdr:clientData/>
  </xdr:oneCellAnchor>
  <xdr:twoCellAnchor>
    <xdr:from>
      <xdr:col>5</xdr:col>
      <xdr:colOff>2019300</xdr:colOff>
      <xdr:row>124</xdr:row>
      <xdr:rowOff>152400</xdr:rowOff>
    </xdr:from>
    <xdr:to>
      <xdr:col>6</xdr:col>
      <xdr:colOff>561975</xdr:colOff>
      <xdr:row>126</xdr:row>
      <xdr:rowOff>38100</xdr:rowOff>
    </xdr:to>
    <xdr:sp macro="" textlink="">
      <xdr:nvSpPr>
        <xdr:cNvPr id="11760" name="Rectangle 185"/>
        <xdr:cNvSpPr>
          <a:spLocks noChangeArrowheads="1"/>
        </xdr:cNvSpPr>
      </xdr:nvSpPr>
      <xdr:spPr bwMode="auto">
        <a:xfrm>
          <a:off x="4648200" y="19440525"/>
          <a:ext cx="647700" cy="133350"/>
        </a:xfrm>
        <a:prstGeom prst="rect">
          <a:avLst/>
        </a:prstGeom>
        <a:solidFill>
          <a:srgbClr val="CCFFCC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619125</xdr:colOff>
      <xdr:row>7</xdr:row>
      <xdr:rowOff>9525</xdr:rowOff>
    </xdr:from>
    <xdr:to>
      <xdr:col>9</xdr:col>
      <xdr:colOff>200025</xdr:colOff>
      <xdr:row>8</xdr:row>
      <xdr:rowOff>0</xdr:rowOff>
    </xdr:to>
    <xdr:sp macro="" textlink="">
      <xdr:nvSpPr>
        <xdr:cNvPr id="11761" name="Rectangle 186"/>
        <xdr:cNvSpPr>
          <a:spLocks noChangeArrowheads="1"/>
        </xdr:cNvSpPr>
      </xdr:nvSpPr>
      <xdr:spPr bwMode="auto">
        <a:xfrm>
          <a:off x="7124700" y="1000125"/>
          <a:ext cx="2286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136</xdr:row>
      <xdr:rowOff>156845</xdr:rowOff>
    </xdr:from>
    <xdr:ext cx="3195940" cy="254557"/>
    <xdr:sp macro="" textlink="">
      <xdr:nvSpPr>
        <xdr:cNvPr id="51" name="50 CuadroTexto">
          <a:extLst/>
        </xdr:cNvPr>
        <xdr:cNvSpPr txBox="1"/>
      </xdr:nvSpPr>
      <xdr:spPr>
        <a:xfrm>
          <a:off x="0" y="21376428"/>
          <a:ext cx="3195940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s-ES" sz="1100">
              <a:latin typeface="Arial" pitchFamily="34" charset="0"/>
              <a:cs typeface="Arial" pitchFamily="34" charset="0"/>
            </a:rPr>
            <a:t>(1) Racimo promedio de 12 Kilos (819 Racimos)</a:t>
          </a:r>
        </a:p>
      </xdr:txBody>
    </xdr:sp>
    <xdr:clientData/>
  </xdr:oneCellAnchor>
  <xdr:twoCellAnchor editAs="oneCell">
    <xdr:from>
      <xdr:col>8</xdr:col>
      <xdr:colOff>338666</xdr:colOff>
      <xdr:row>146</xdr:row>
      <xdr:rowOff>31750</xdr:rowOff>
    </xdr:from>
    <xdr:to>
      <xdr:col>10</xdr:col>
      <xdr:colOff>1359693</xdr:colOff>
      <xdr:row>149</xdr:row>
      <xdr:rowOff>81069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47416" y="22785917"/>
          <a:ext cx="2322777" cy="493819"/>
        </a:xfrm>
        <a:prstGeom prst="rect">
          <a:avLst/>
        </a:prstGeom>
      </xdr:spPr>
    </xdr:pic>
    <xdr:clientData/>
  </xdr:twoCellAnchor>
  <xdr:twoCellAnchor>
    <xdr:from>
      <xdr:col>8</xdr:col>
      <xdr:colOff>328083</xdr:colOff>
      <xdr:row>155</xdr:row>
      <xdr:rowOff>116420</xdr:rowOff>
    </xdr:from>
    <xdr:to>
      <xdr:col>10</xdr:col>
      <xdr:colOff>1301750</xdr:colOff>
      <xdr:row>158</xdr:row>
      <xdr:rowOff>74087</xdr:rowOff>
    </xdr:to>
    <xdr:sp macro="" textlink="">
      <xdr:nvSpPr>
        <xdr:cNvPr id="54" name="Rectángulo 53"/>
        <xdr:cNvSpPr/>
      </xdr:nvSpPr>
      <xdr:spPr bwMode="auto">
        <a:xfrm>
          <a:off x="6836833" y="24204087"/>
          <a:ext cx="2275417" cy="444500"/>
        </a:xfrm>
        <a:prstGeom prst="rect">
          <a:avLst/>
        </a:prstGeom>
        <a:noFill/>
        <a:ln w="50800" cap="flat" cmpd="sng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76"/>
  <sheetViews>
    <sheetView showGridLines="0" showZeros="0" view="pageBreakPreview" topLeftCell="A45" zoomScale="90" zoomScaleNormal="75" zoomScaleSheetLayoutView="90" workbookViewId="0">
      <selection activeCell="M52" sqref="M52"/>
    </sheetView>
  </sheetViews>
  <sheetFormatPr baseColWidth="10" defaultRowHeight="12.75" x14ac:dyDescent="0.2"/>
  <cols>
    <col min="1" max="1" width="2.85546875" customWidth="1"/>
    <col min="2" max="2" width="2.42578125" customWidth="1"/>
    <col min="3" max="3" width="10" customWidth="1"/>
    <col min="4" max="4" width="8.28515625" customWidth="1"/>
    <col min="5" max="5" width="16.42578125" customWidth="1"/>
    <col min="6" max="6" width="31.42578125" customWidth="1"/>
    <col min="8" max="8" width="15.140625" customWidth="1"/>
    <col min="9" max="9" width="18.85546875" customWidth="1"/>
    <col min="10" max="10" width="20.140625" customWidth="1"/>
    <col min="12" max="12" width="23.5703125" bestFit="1" customWidth="1"/>
    <col min="13" max="13" width="12.85546875" bestFit="1" customWidth="1"/>
  </cols>
  <sheetData>
    <row r="1" spans="1:13" ht="9.9499999999999993" customHeight="1" x14ac:dyDescent="0.2">
      <c r="A1" s="242" t="s">
        <v>5</v>
      </c>
      <c r="B1" s="242"/>
      <c r="C1" s="242"/>
      <c r="D1" s="242"/>
      <c r="E1" s="2"/>
      <c r="J1" s="228" t="s">
        <v>110</v>
      </c>
      <c r="K1" s="130"/>
    </row>
    <row r="2" spans="1:13" ht="11.25" customHeight="1" x14ac:dyDescent="0.2">
      <c r="A2" s="242" t="s">
        <v>6</v>
      </c>
      <c r="B2" s="242"/>
      <c r="C2" s="242"/>
      <c r="D2" s="242"/>
      <c r="E2" s="230" t="s">
        <v>23</v>
      </c>
      <c r="F2" s="230"/>
      <c r="G2" s="230"/>
      <c r="H2" s="230"/>
      <c r="I2" s="230"/>
      <c r="J2" s="229"/>
      <c r="K2" s="130"/>
    </row>
    <row r="3" spans="1:13" ht="12" customHeight="1" x14ac:dyDescent="0.2">
      <c r="A3" s="242" t="s">
        <v>7</v>
      </c>
      <c r="B3" s="242"/>
      <c r="C3" s="242"/>
      <c r="D3" s="242"/>
      <c r="E3" s="231" t="s">
        <v>62</v>
      </c>
      <c r="F3" s="231"/>
      <c r="G3" s="231"/>
      <c r="H3" s="231"/>
      <c r="I3" s="231"/>
      <c r="J3" s="229"/>
      <c r="K3" s="130"/>
    </row>
    <row r="4" spans="1:13" ht="12" customHeight="1" x14ac:dyDescent="0.2">
      <c r="A4" s="2"/>
      <c r="B4" s="2"/>
      <c r="C4" s="2"/>
      <c r="D4" s="2"/>
      <c r="E4" s="92"/>
      <c r="F4" s="92"/>
      <c r="G4" s="92"/>
      <c r="H4" s="92"/>
      <c r="I4" s="92"/>
      <c r="J4" s="91"/>
      <c r="K4" s="130"/>
    </row>
    <row r="5" spans="1:13" ht="15" x14ac:dyDescent="0.25">
      <c r="F5" s="247" t="s">
        <v>63</v>
      </c>
      <c r="G5" s="247"/>
      <c r="H5" s="247"/>
      <c r="K5" s="130"/>
    </row>
    <row r="6" spans="1:13" ht="6" customHeight="1" x14ac:dyDescent="0.2">
      <c r="B6" s="3"/>
      <c r="C6" s="3"/>
      <c r="D6" s="3"/>
      <c r="E6" s="3"/>
      <c r="F6" s="1"/>
      <c r="G6" s="1"/>
      <c r="H6" s="245"/>
      <c r="I6" s="245"/>
      <c r="J6" s="1"/>
      <c r="K6" s="130"/>
    </row>
    <row r="7" spans="1:13" x14ac:dyDescent="0.2">
      <c r="A7" s="1"/>
      <c r="B7" s="1"/>
      <c r="C7" s="248" t="s">
        <v>64</v>
      </c>
      <c r="D7" s="1"/>
      <c r="E7" s="1"/>
      <c r="F7" s="1"/>
      <c r="G7" s="1"/>
      <c r="H7" s="1"/>
      <c r="I7" s="1"/>
      <c r="J7" s="1"/>
      <c r="K7" s="130"/>
    </row>
    <row r="8" spans="1:13" x14ac:dyDescent="0.2">
      <c r="B8" s="3"/>
      <c r="C8" s="248"/>
      <c r="D8" s="3"/>
      <c r="E8" s="3"/>
      <c r="F8" s="1"/>
      <c r="G8" s="1"/>
      <c r="H8" s="3" t="s">
        <v>49</v>
      </c>
      <c r="I8" s="20" t="s">
        <v>50</v>
      </c>
      <c r="J8" s="20" t="s">
        <v>51</v>
      </c>
      <c r="K8" s="130"/>
    </row>
    <row r="9" spans="1:13" x14ac:dyDescent="0.2">
      <c r="K9" s="130"/>
    </row>
    <row r="10" spans="1:13" ht="15" x14ac:dyDescent="0.25">
      <c r="A10" s="241" t="s">
        <v>171</v>
      </c>
      <c r="B10" s="241"/>
      <c r="C10" s="241"/>
      <c r="D10" s="241"/>
      <c r="E10" s="241"/>
      <c r="F10" s="241"/>
      <c r="G10" s="241"/>
      <c r="H10" s="241"/>
      <c r="I10" s="241"/>
      <c r="J10" s="241"/>
      <c r="K10" s="130"/>
    </row>
    <row r="11" spans="1:13" ht="5.25" customHeight="1" thickBot="1" x14ac:dyDescent="0.3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130"/>
    </row>
    <row r="12" spans="1:13" ht="12" customHeight="1" thickTop="1" x14ac:dyDescent="0.2">
      <c r="A12" s="232" t="s">
        <v>0</v>
      </c>
      <c r="B12" s="233"/>
      <c r="C12" s="233"/>
      <c r="D12" s="233"/>
      <c r="E12" s="234"/>
      <c r="F12" s="238" t="s">
        <v>4</v>
      </c>
      <c r="G12" s="239"/>
      <c r="H12" s="240"/>
      <c r="I12" s="93" t="s">
        <v>65</v>
      </c>
      <c r="J12" s="95" t="s">
        <v>52</v>
      </c>
      <c r="K12" s="130"/>
    </row>
    <row r="13" spans="1:13" ht="12" customHeight="1" thickBot="1" x14ac:dyDescent="0.25">
      <c r="A13" s="235"/>
      <c r="B13" s="236"/>
      <c r="C13" s="236"/>
      <c r="D13" s="236"/>
      <c r="E13" s="237"/>
      <c r="F13" s="23" t="s">
        <v>1</v>
      </c>
      <c r="G13" s="23" t="s">
        <v>2</v>
      </c>
      <c r="H13" s="23" t="s">
        <v>3</v>
      </c>
      <c r="I13" s="94" t="s">
        <v>66</v>
      </c>
      <c r="J13" s="96" t="s">
        <v>172</v>
      </c>
      <c r="K13" s="130"/>
    </row>
    <row r="14" spans="1:13" ht="12" customHeight="1" thickTop="1" x14ac:dyDescent="0.2">
      <c r="A14" s="28" t="s">
        <v>44</v>
      </c>
      <c r="B14" s="29"/>
      <c r="C14" s="29"/>
      <c r="D14" s="29"/>
      <c r="E14" s="30"/>
      <c r="F14" s="97"/>
      <c r="G14" s="97"/>
      <c r="H14" s="98"/>
      <c r="I14" s="98"/>
      <c r="J14" s="31"/>
      <c r="K14" s="131"/>
    </row>
    <row r="15" spans="1:13" ht="12" customHeight="1" x14ac:dyDescent="0.2">
      <c r="A15" s="32"/>
      <c r="B15" s="33"/>
      <c r="C15" s="33"/>
      <c r="D15" s="33"/>
      <c r="E15" s="34"/>
      <c r="F15" s="99"/>
      <c r="G15" s="99"/>
      <c r="H15" s="100"/>
      <c r="I15" s="100"/>
      <c r="J15" s="35"/>
      <c r="K15" s="131"/>
      <c r="L15" s="305" t="s">
        <v>126</v>
      </c>
      <c r="M15" s="137"/>
    </row>
    <row r="16" spans="1:13" ht="12" customHeight="1" x14ac:dyDescent="0.2">
      <c r="A16" s="36" t="s">
        <v>45</v>
      </c>
      <c r="B16" s="29"/>
      <c r="C16" s="29"/>
      <c r="D16" s="29"/>
      <c r="E16" s="30"/>
      <c r="F16" s="97"/>
      <c r="G16" s="97"/>
      <c r="H16" s="98"/>
      <c r="I16" s="98"/>
      <c r="J16" s="37">
        <v>0</v>
      </c>
      <c r="K16" s="131"/>
      <c r="L16" t="s">
        <v>127</v>
      </c>
      <c r="M16" s="137">
        <f>+J22+J26+J34+J35+J36+J37+J38+J39+J40+J45+J46+J47+J49+J53+J54+J58+J59</f>
        <v>5485000</v>
      </c>
    </row>
    <row r="17" spans="1:13" ht="12" customHeight="1" x14ac:dyDescent="0.2">
      <c r="A17" s="38"/>
      <c r="B17" s="39"/>
      <c r="C17" s="39"/>
      <c r="D17" s="39"/>
      <c r="E17" s="40"/>
      <c r="F17" s="99"/>
      <c r="G17" s="99"/>
      <c r="H17" s="100"/>
      <c r="I17" s="100"/>
      <c r="J17" s="41"/>
      <c r="K17" s="131"/>
      <c r="L17" t="s">
        <v>14</v>
      </c>
      <c r="M17" s="137">
        <f>+J76+J77+J78+J79</f>
        <v>2193507.5</v>
      </c>
    </row>
    <row r="18" spans="1:13" ht="12" customHeight="1" x14ac:dyDescent="0.2">
      <c r="A18" s="42"/>
      <c r="B18" s="29" t="s">
        <v>24</v>
      </c>
      <c r="C18" s="29"/>
      <c r="D18" s="29"/>
      <c r="E18" s="30"/>
      <c r="F18" s="97"/>
      <c r="G18" s="97"/>
      <c r="H18" s="98"/>
      <c r="I18" s="98"/>
      <c r="J18" s="31">
        <v>0</v>
      </c>
      <c r="K18" s="131"/>
      <c r="L18" t="s">
        <v>128</v>
      </c>
      <c r="M18" s="137">
        <f>+J82+J83+J84+J85+J86</f>
        <v>3525700</v>
      </c>
    </row>
    <row r="19" spans="1:13" ht="12" customHeight="1" x14ac:dyDescent="0.2">
      <c r="A19" s="43"/>
      <c r="B19" s="39" t="s">
        <v>25</v>
      </c>
      <c r="C19" s="39"/>
      <c r="D19" s="39"/>
      <c r="E19" s="40"/>
      <c r="F19" s="99"/>
      <c r="G19" s="99"/>
      <c r="H19" s="100"/>
      <c r="I19" s="100"/>
      <c r="J19" s="41">
        <v>0</v>
      </c>
      <c r="K19" s="131"/>
      <c r="L19" s="302" t="s">
        <v>178</v>
      </c>
      <c r="M19" s="137">
        <f>+J80+J81</f>
        <v>120600</v>
      </c>
    </row>
    <row r="20" spans="1:13" ht="12" customHeight="1" x14ac:dyDescent="0.2">
      <c r="A20" s="44"/>
      <c r="B20" s="45"/>
      <c r="C20" s="45"/>
      <c r="D20" s="45"/>
      <c r="E20" s="46"/>
      <c r="F20" s="101"/>
      <c r="G20" s="101"/>
      <c r="H20" s="102"/>
      <c r="I20" s="102"/>
      <c r="J20" s="47"/>
      <c r="K20" s="132"/>
      <c r="L20" t="s">
        <v>129</v>
      </c>
      <c r="M20" s="137">
        <f>+J94+J95+J96</f>
        <v>597500</v>
      </c>
    </row>
    <row r="21" spans="1:13" ht="12" customHeight="1" x14ac:dyDescent="0.2">
      <c r="A21" s="48" t="s">
        <v>109</v>
      </c>
      <c r="B21" s="39"/>
      <c r="C21" s="39"/>
      <c r="D21" s="39"/>
      <c r="E21" s="39"/>
      <c r="F21" s="118"/>
      <c r="G21" s="99"/>
      <c r="H21" s="100"/>
      <c r="I21" s="117"/>
      <c r="J21" s="35">
        <f>SUM(J22:J26)</f>
        <v>900000</v>
      </c>
      <c r="K21" s="131"/>
      <c r="L21" t="s">
        <v>130</v>
      </c>
      <c r="M21" s="137">
        <f>+J109</f>
        <v>1080000</v>
      </c>
    </row>
    <row r="22" spans="1:13" ht="12" customHeight="1" x14ac:dyDescent="0.2">
      <c r="A22" s="36"/>
      <c r="B22" s="45"/>
      <c r="C22" s="45"/>
      <c r="D22" s="45"/>
      <c r="E22" s="113" t="s">
        <v>108</v>
      </c>
      <c r="F22" s="119"/>
      <c r="G22" s="101" t="s">
        <v>85</v>
      </c>
      <c r="H22" s="102">
        <v>10</v>
      </c>
      <c r="I22" s="102">
        <v>35000</v>
      </c>
      <c r="J22" s="47">
        <f>I22*H22</f>
        <v>350000</v>
      </c>
      <c r="K22" s="131"/>
      <c r="M22" s="138">
        <f>SUM(M15:M21)</f>
        <v>13002307.5</v>
      </c>
    </row>
    <row r="23" spans="1:13" ht="12" customHeight="1" x14ac:dyDescent="0.2">
      <c r="A23" s="48"/>
      <c r="B23" s="39" t="s">
        <v>26</v>
      </c>
      <c r="C23" s="39"/>
      <c r="D23" s="39"/>
      <c r="E23" s="40"/>
      <c r="F23" s="99"/>
      <c r="G23" s="99"/>
      <c r="H23" s="100"/>
      <c r="I23" s="100"/>
      <c r="J23" s="41">
        <v>0</v>
      </c>
      <c r="K23" s="131"/>
    </row>
    <row r="24" spans="1:13" ht="12" customHeight="1" x14ac:dyDescent="0.2">
      <c r="A24" s="44"/>
      <c r="B24" s="45" t="s">
        <v>25</v>
      </c>
      <c r="C24" s="45"/>
      <c r="D24" s="45"/>
      <c r="E24" s="46"/>
      <c r="F24" s="101"/>
      <c r="G24" s="101"/>
      <c r="H24" s="102"/>
      <c r="I24" s="102"/>
      <c r="J24" s="31">
        <v>0</v>
      </c>
      <c r="K24" s="131"/>
    </row>
    <row r="25" spans="1:13" ht="12" customHeight="1" x14ac:dyDescent="0.2">
      <c r="A25" s="43"/>
      <c r="B25" s="39" t="s">
        <v>10</v>
      </c>
      <c r="C25" s="39"/>
      <c r="D25" s="39"/>
      <c r="E25" s="40"/>
      <c r="F25" s="99"/>
      <c r="G25" s="99"/>
      <c r="H25" s="100"/>
      <c r="I25" s="100"/>
      <c r="J25" s="41">
        <v>0</v>
      </c>
      <c r="K25" s="131"/>
    </row>
    <row r="26" spans="1:13" ht="12" customHeight="1" x14ac:dyDescent="0.2">
      <c r="A26" s="49"/>
      <c r="B26" s="29" t="s">
        <v>137</v>
      </c>
      <c r="C26" s="29"/>
      <c r="D26" s="29"/>
      <c r="E26" s="30"/>
      <c r="F26" s="97"/>
      <c r="G26" s="97" t="s">
        <v>94</v>
      </c>
      <c r="H26" s="98">
        <v>1375</v>
      </c>
      <c r="I26" s="102">
        <v>400</v>
      </c>
      <c r="J26" s="31">
        <f>I26*H26</f>
        <v>550000</v>
      </c>
      <c r="K26" s="132"/>
    </row>
    <row r="27" spans="1:13" ht="12" customHeight="1" x14ac:dyDescent="0.2">
      <c r="A27" s="48"/>
      <c r="B27" s="33"/>
      <c r="C27" s="33"/>
      <c r="D27" s="33"/>
      <c r="E27" s="34"/>
      <c r="F27" s="99"/>
      <c r="G27" s="99"/>
      <c r="H27" s="100"/>
      <c r="I27" s="100"/>
      <c r="J27" s="35"/>
      <c r="K27" s="131"/>
    </row>
    <row r="28" spans="1:13" ht="12" customHeight="1" x14ac:dyDescent="0.2">
      <c r="A28" s="42"/>
      <c r="B28" s="29"/>
      <c r="C28" s="29"/>
      <c r="D28" s="29"/>
      <c r="E28" s="30"/>
      <c r="F28" s="97"/>
      <c r="G28" s="97"/>
      <c r="H28" s="98"/>
      <c r="I28" s="102"/>
      <c r="J28" s="31"/>
      <c r="K28" s="131"/>
    </row>
    <row r="29" spans="1:13" ht="12" customHeight="1" x14ac:dyDescent="0.2">
      <c r="A29" s="48" t="s">
        <v>111</v>
      </c>
      <c r="B29" s="33"/>
      <c r="C29" s="33"/>
      <c r="D29" s="33"/>
      <c r="E29" s="34"/>
      <c r="F29" s="139"/>
      <c r="G29" s="139"/>
      <c r="H29" s="140"/>
      <c r="I29" s="140"/>
      <c r="J29" s="35">
        <f>SUM(J30:J40)</f>
        <v>2835000</v>
      </c>
      <c r="K29" s="131"/>
    </row>
    <row r="30" spans="1:13" ht="12" customHeight="1" x14ac:dyDescent="0.2">
      <c r="A30" s="42"/>
      <c r="B30" s="29" t="s">
        <v>112</v>
      </c>
      <c r="C30" s="29"/>
      <c r="D30" s="29"/>
      <c r="E30" s="30"/>
      <c r="F30" s="97"/>
      <c r="G30" s="97"/>
      <c r="H30" s="98"/>
      <c r="I30" s="102"/>
      <c r="J30" s="31">
        <v>0</v>
      </c>
      <c r="K30" s="131"/>
    </row>
    <row r="31" spans="1:13" ht="12" customHeight="1" x14ac:dyDescent="0.2">
      <c r="A31" s="38"/>
      <c r="B31" s="39" t="s">
        <v>9</v>
      </c>
      <c r="C31" s="39"/>
      <c r="D31" s="39"/>
      <c r="E31" s="40"/>
      <c r="F31" s="99"/>
      <c r="G31" s="99"/>
      <c r="H31" s="100"/>
      <c r="I31" s="100"/>
      <c r="J31" s="41">
        <v>0</v>
      </c>
      <c r="K31" s="131"/>
    </row>
    <row r="32" spans="1:13" ht="12" customHeight="1" x14ac:dyDescent="0.2">
      <c r="A32" s="42"/>
      <c r="B32" s="29" t="s">
        <v>27</v>
      </c>
      <c r="C32" s="29"/>
      <c r="D32" s="29"/>
      <c r="E32" s="30"/>
      <c r="F32" s="97"/>
      <c r="G32" s="97"/>
      <c r="H32" s="98"/>
      <c r="I32" s="102"/>
      <c r="J32" s="31">
        <v>0</v>
      </c>
      <c r="K32" s="131"/>
    </row>
    <row r="33" spans="1:11" ht="12" customHeight="1" x14ac:dyDescent="0.2">
      <c r="A33" s="38"/>
      <c r="B33" s="39" t="s">
        <v>113</v>
      </c>
      <c r="C33" s="39"/>
      <c r="D33" s="39"/>
      <c r="E33" s="40"/>
      <c r="F33" s="106"/>
      <c r="G33" s="99"/>
      <c r="H33" s="100"/>
      <c r="I33" s="100"/>
      <c r="J33" s="41">
        <v>0</v>
      </c>
      <c r="K33" s="131"/>
    </row>
    <row r="34" spans="1:11" ht="12" customHeight="1" x14ac:dyDescent="0.2">
      <c r="A34" s="42"/>
      <c r="B34" s="63" t="s">
        <v>115</v>
      </c>
      <c r="C34" s="29"/>
      <c r="D34" s="29"/>
      <c r="E34" s="30"/>
      <c r="F34" s="97"/>
      <c r="G34" s="97" t="s">
        <v>86</v>
      </c>
      <c r="H34" s="98">
        <v>10</v>
      </c>
      <c r="I34" s="102">
        <v>35000</v>
      </c>
      <c r="J34" s="31">
        <f>I34*H34</f>
        <v>350000</v>
      </c>
      <c r="K34" s="131"/>
    </row>
    <row r="35" spans="1:11" ht="12" customHeight="1" x14ac:dyDescent="0.2">
      <c r="A35" s="38"/>
      <c r="B35" s="39" t="s">
        <v>116</v>
      </c>
      <c r="C35" s="39"/>
      <c r="D35" s="39" t="s">
        <v>69</v>
      </c>
      <c r="E35" s="40"/>
      <c r="F35" s="99"/>
      <c r="G35" s="99" t="s">
        <v>86</v>
      </c>
      <c r="H35" s="100">
        <v>6</v>
      </c>
      <c r="I35" s="100">
        <v>35000</v>
      </c>
      <c r="J35" s="41">
        <f>I35*H35</f>
        <v>210000</v>
      </c>
      <c r="K35" s="131"/>
    </row>
    <row r="36" spans="1:11" ht="12" customHeight="1" x14ac:dyDescent="0.2">
      <c r="A36" s="42"/>
      <c r="B36" s="45" t="s">
        <v>117</v>
      </c>
      <c r="C36" s="29"/>
      <c r="D36" s="45" t="s">
        <v>70</v>
      </c>
      <c r="E36" s="46"/>
      <c r="F36" s="97" t="s">
        <v>74</v>
      </c>
      <c r="G36" s="97" t="s">
        <v>86</v>
      </c>
      <c r="H36" s="98">
        <v>18</v>
      </c>
      <c r="I36" s="102">
        <v>35000</v>
      </c>
      <c r="J36" s="31">
        <f t="shared" ref="J36:J42" si="0">I36*H36</f>
        <v>630000</v>
      </c>
      <c r="K36" s="131"/>
    </row>
    <row r="37" spans="1:11" ht="12" customHeight="1" x14ac:dyDescent="0.2">
      <c r="A37" s="43"/>
      <c r="B37" s="60"/>
      <c r="C37" s="39"/>
      <c r="D37" s="39" t="s">
        <v>71</v>
      </c>
      <c r="E37" s="40"/>
      <c r="F37" s="99" t="s">
        <v>75</v>
      </c>
      <c r="G37" s="99" t="s">
        <v>85</v>
      </c>
      <c r="H37" s="100">
        <v>25</v>
      </c>
      <c r="I37" s="100">
        <v>35000</v>
      </c>
      <c r="J37" s="41">
        <f t="shared" si="0"/>
        <v>875000</v>
      </c>
      <c r="K37" s="131"/>
    </row>
    <row r="38" spans="1:11" ht="12" customHeight="1" x14ac:dyDescent="0.2">
      <c r="A38" s="49"/>
      <c r="B38" s="29" t="s">
        <v>8</v>
      </c>
      <c r="C38" s="29"/>
      <c r="D38" s="45" t="s">
        <v>72</v>
      </c>
      <c r="E38" s="46"/>
      <c r="F38" s="97"/>
      <c r="G38" s="97" t="s">
        <v>86</v>
      </c>
      <c r="H38" s="98">
        <v>2</v>
      </c>
      <c r="I38" s="102">
        <v>35000</v>
      </c>
      <c r="J38" s="31">
        <f t="shared" si="0"/>
        <v>70000</v>
      </c>
      <c r="K38" s="131"/>
    </row>
    <row r="39" spans="1:11" ht="12" customHeight="1" x14ac:dyDescent="0.2">
      <c r="A39" s="43"/>
      <c r="B39" s="39"/>
      <c r="C39" s="39"/>
      <c r="D39" s="39" t="s">
        <v>114</v>
      </c>
      <c r="E39" s="40"/>
      <c r="F39" s="99"/>
      <c r="G39" s="99" t="s">
        <v>86</v>
      </c>
      <c r="H39" s="100">
        <v>10</v>
      </c>
      <c r="I39" s="100">
        <v>35000</v>
      </c>
      <c r="J39" s="41">
        <f t="shared" si="0"/>
        <v>350000</v>
      </c>
      <c r="K39" s="132"/>
    </row>
    <row r="40" spans="1:11" ht="12" customHeight="1" x14ac:dyDescent="0.2">
      <c r="A40" s="50"/>
      <c r="B40" s="51"/>
      <c r="C40" s="51"/>
      <c r="D40" s="29" t="s">
        <v>73</v>
      </c>
      <c r="E40" s="52"/>
      <c r="F40" s="97"/>
      <c r="G40" s="97" t="s">
        <v>85</v>
      </c>
      <c r="H40" s="98">
        <v>10</v>
      </c>
      <c r="I40" s="102">
        <v>35000</v>
      </c>
      <c r="J40" s="31">
        <f t="shared" si="0"/>
        <v>350000</v>
      </c>
      <c r="K40" s="131"/>
    </row>
    <row r="41" spans="1:11" ht="12" customHeight="1" x14ac:dyDescent="0.2">
      <c r="A41" s="48"/>
      <c r="B41" s="33"/>
      <c r="C41" s="33"/>
      <c r="D41" s="33"/>
      <c r="E41" s="34"/>
      <c r="F41" s="99"/>
      <c r="G41" s="99"/>
      <c r="H41" s="100"/>
      <c r="I41" s="100"/>
      <c r="J41" s="35"/>
      <c r="K41" s="131"/>
    </row>
    <row r="42" spans="1:11" ht="12" customHeight="1" x14ac:dyDescent="0.2">
      <c r="A42" s="42"/>
      <c r="B42" s="253"/>
      <c r="C42" s="253"/>
      <c r="D42" s="45"/>
      <c r="E42" s="30"/>
      <c r="F42" s="97"/>
      <c r="G42" s="97"/>
      <c r="H42" s="98"/>
      <c r="I42" s="102"/>
      <c r="J42" s="31">
        <f t="shared" si="0"/>
        <v>0</v>
      </c>
      <c r="K42" s="131"/>
    </row>
    <row r="43" spans="1:11" ht="12" customHeight="1" x14ac:dyDescent="0.2">
      <c r="A43" s="48" t="s">
        <v>67</v>
      </c>
      <c r="B43" s="33"/>
      <c r="C43" s="33"/>
      <c r="D43" s="33"/>
      <c r="E43" s="34"/>
      <c r="F43" s="99"/>
      <c r="G43" s="99"/>
      <c r="H43" s="100"/>
      <c r="I43" s="100"/>
      <c r="J43" s="35">
        <f>SUM(J45:J59)</f>
        <v>1750000</v>
      </c>
      <c r="K43" s="131"/>
    </row>
    <row r="44" spans="1:11" ht="12" customHeight="1" x14ac:dyDescent="0.2">
      <c r="A44" s="42"/>
      <c r="B44" s="254"/>
      <c r="C44" s="254"/>
      <c r="D44" s="254"/>
      <c r="E44" s="255"/>
      <c r="F44" s="97"/>
      <c r="G44" s="97"/>
      <c r="H44" s="98"/>
      <c r="I44" s="102"/>
      <c r="J44" s="31"/>
      <c r="K44" s="131"/>
    </row>
    <row r="45" spans="1:11" ht="12" customHeight="1" x14ac:dyDescent="0.2">
      <c r="A45" s="43"/>
      <c r="B45" s="39" t="s">
        <v>28</v>
      </c>
      <c r="C45" s="39"/>
      <c r="D45" s="39" t="s">
        <v>71</v>
      </c>
      <c r="E45" s="40"/>
      <c r="F45" s="99"/>
      <c r="G45" s="99" t="s">
        <v>85</v>
      </c>
      <c r="H45" s="100">
        <v>10</v>
      </c>
      <c r="I45" s="100">
        <v>35000</v>
      </c>
      <c r="J45" s="41">
        <f>I45*H45</f>
        <v>350000</v>
      </c>
      <c r="K45" s="131"/>
    </row>
    <row r="46" spans="1:11" ht="12" customHeight="1" x14ac:dyDescent="0.2">
      <c r="A46" s="49"/>
      <c r="B46" s="29" t="s">
        <v>131</v>
      </c>
      <c r="C46" s="29"/>
      <c r="D46" s="29"/>
      <c r="E46" s="30"/>
      <c r="F46" s="97"/>
      <c r="G46" s="101" t="s">
        <v>86</v>
      </c>
      <c r="H46" s="102">
        <v>2</v>
      </c>
      <c r="I46" s="102">
        <v>35000</v>
      </c>
      <c r="J46" s="135">
        <f>I46*H46</f>
        <v>70000</v>
      </c>
      <c r="K46" s="131"/>
    </row>
    <row r="47" spans="1:11" ht="12" customHeight="1" x14ac:dyDescent="0.2">
      <c r="A47" s="48"/>
      <c r="B47" s="39" t="s">
        <v>179</v>
      </c>
      <c r="C47" s="33"/>
      <c r="D47" s="33"/>
      <c r="E47" s="34"/>
      <c r="F47" s="99" t="s">
        <v>78</v>
      </c>
      <c r="G47" s="99" t="s">
        <v>85</v>
      </c>
      <c r="H47" s="100">
        <v>10</v>
      </c>
      <c r="I47" s="100">
        <v>35000</v>
      </c>
      <c r="J47" s="41">
        <f>I47*H47</f>
        <v>350000</v>
      </c>
      <c r="K47" s="131"/>
    </row>
    <row r="48" spans="1:11" ht="12" customHeight="1" x14ac:dyDescent="0.2">
      <c r="A48" s="42"/>
      <c r="B48" s="29" t="s">
        <v>29</v>
      </c>
      <c r="C48" s="29"/>
      <c r="D48" s="29"/>
      <c r="E48" s="30"/>
      <c r="F48" s="97"/>
      <c r="G48" s="97"/>
      <c r="H48" s="98"/>
      <c r="I48" s="102"/>
      <c r="J48" s="135">
        <f>I48*H48</f>
        <v>0</v>
      </c>
      <c r="K48" s="131"/>
    </row>
    <row r="49" spans="1:11" ht="12" customHeight="1" x14ac:dyDescent="0.2">
      <c r="A49" s="38"/>
      <c r="B49" s="39" t="s">
        <v>180</v>
      </c>
      <c r="C49" s="39"/>
      <c r="D49" s="39"/>
      <c r="E49" s="40"/>
      <c r="F49" s="99" t="s">
        <v>78</v>
      </c>
      <c r="G49" s="99" t="s">
        <v>86</v>
      </c>
      <c r="H49" s="100">
        <v>5</v>
      </c>
      <c r="I49" s="100">
        <v>35000</v>
      </c>
      <c r="J49" s="41">
        <f>I49*H49</f>
        <v>175000</v>
      </c>
      <c r="K49" s="131"/>
    </row>
    <row r="50" spans="1:11" ht="12" customHeight="1" x14ac:dyDescent="0.2">
      <c r="A50" s="42"/>
      <c r="B50" s="29" t="s">
        <v>30</v>
      </c>
      <c r="C50" s="29"/>
      <c r="D50" s="29"/>
      <c r="E50" s="30"/>
      <c r="F50" s="97"/>
      <c r="G50" s="97"/>
      <c r="H50" s="98"/>
      <c r="I50" s="102"/>
      <c r="J50" s="135">
        <f t="shared" ref="J50:J59" si="1">I50*H50</f>
        <v>0</v>
      </c>
      <c r="K50" s="131"/>
    </row>
    <row r="51" spans="1:11" ht="12" customHeight="1" x14ac:dyDescent="0.2">
      <c r="A51" s="38"/>
      <c r="B51" s="39" t="s">
        <v>76</v>
      </c>
      <c r="C51" s="39"/>
      <c r="D51" s="39"/>
      <c r="E51" s="40"/>
      <c r="F51" s="99"/>
      <c r="G51" s="99"/>
      <c r="H51" s="100"/>
      <c r="I51" s="100"/>
      <c r="J51" s="41">
        <f t="shared" si="1"/>
        <v>0</v>
      </c>
      <c r="K51" s="131"/>
    </row>
    <row r="52" spans="1:11" ht="12" customHeight="1" x14ac:dyDescent="0.2">
      <c r="A52" s="42"/>
      <c r="B52" s="29" t="s">
        <v>31</v>
      </c>
      <c r="C52" s="29"/>
      <c r="D52" s="29"/>
      <c r="E52" s="30"/>
      <c r="F52" s="97"/>
      <c r="G52" s="97"/>
      <c r="H52" s="98"/>
      <c r="I52" s="102"/>
      <c r="J52" s="135">
        <f t="shared" si="1"/>
        <v>0</v>
      </c>
      <c r="K52" s="131"/>
    </row>
    <row r="53" spans="1:11" ht="12" customHeight="1" x14ac:dyDescent="0.2">
      <c r="A53" s="38"/>
      <c r="B53" s="39" t="s">
        <v>77</v>
      </c>
      <c r="C53" s="39"/>
      <c r="D53" s="39"/>
      <c r="E53" s="40"/>
      <c r="F53" s="99"/>
      <c r="G53" s="99" t="s">
        <v>85</v>
      </c>
      <c r="H53" s="100">
        <v>3</v>
      </c>
      <c r="I53" s="100">
        <v>35000</v>
      </c>
      <c r="J53" s="41">
        <f t="shared" si="1"/>
        <v>105000</v>
      </c>
      <c r="K53" s="131"/>
    </row>
    <row r="54" spans="1:11" ht="12" customHeight="1" x14ac:dyDescent="0.2">
      <c r="A54" s="42"/>
      <c r="B54" s="29" t="s">
        <v>79</v>
      </c>
      <c r="C54" s="29"/>
      <c r="D54" s="29"/>
      <c r="E54" s="30"/>
      <c r="F54" s="97" t="s">
        <v>87</v>
      </c>
      <c r="G54" s="97" t="s">
        <v>85</v>
      </c>
      <c r="H54" s="98">
        <v>10</v>
      </c>
      <c r="I54" s="102">
        <v>35000</v>
      </c>
      <c r="J54" s="135">
        <f t="shared" si="1"/>
        <v>350000</v>
      </c>
      <c r="K54" s="131"/>
    </row>
    <row r="55" spans="1:11" ht="12" customHeight="1" x14ac:dyDescent="0.2">
      <c r="A55" s="43"/>
      <c r="B55" s="39" t="s">
        <v>12</v>
      </c>
      <c r="C55" s="39"/>
      <c r="D55" s="39"/>
      <c r="E55" s="40"/>
      <c r="F55" s="99"/>
      <c r="G55" s="99"/>
      <c r="H55" s="100"/>
      <c r="I55" s="100"/>
      <c r="J55" s="41">
        <f t="shared" si="1"/>
        <v>0</v>
      </c>
      <c r="K55" s="131"/>
    </row>
    <row r="56" spans="1:11" ht="12" customHeight="1" x14ac:dyDescent="0.2">
      <c r="A56" s="49"/>
      <c r="B56" s="29"/>
      <c r="C56" s="29" t="s">
        <v>32</v>
      </c>
      <c r="D56" s="29"/>
      <c r="E56" s="30"/>
      <c r="F56" s="97"/>
      <c r="G56" s="97"/>
      <c r="H56" s="98"/>
      <c r="I56" s="102"/>
      <c r="J56" s="135">
        <f t="shared" si="1"/>
        <v>0</v>
      </c>
      <c r="K56" s="131"/>
    </row>
    <row r="57" spans="1:11" ht="12" customHeight="1" x14ac:dyDescent="0.2">
      <c r="A57" s="43"/>
      <c r="B57" s="39"/>
      <c r="C57" s="39" t="s">
        <v>33</v>
      </c>
      <c r="D57" s="39"/>
      <c r="E57" s="40"/>
      <c r="F57" s="99"/>
      <c r="G57" s="99"/>
      <c r="H57" s="100"/>
      <c r="I57" s="100"/>
      <c r="J57" s="41">
        <f t="shared" si="1"/>
        <v>0</v>
      </c>
      <c r="K57" s="131"/>
    </row>
    <row r="58" spans="1:11" ht="12" customHeight="1" x14ac:dyDescent="0.2">
      <c r="A58" s="49"/>
      <c r="B58" s="45" t="s">
        <v>60</v>
      </c>
      <c r="C58" s="45"/>
      <c r="D58" s="45"/>
      <c r="E58" s="46"/>
      <c r="F58" s="97"/>
      <c r="G58" s="97" t="s">
        <v>85</v>
      </c>
      <c r="H58" s="98">
        <v>7</v>
      </c>
      <c r="I58" s="98">
        <v>35000</v>
      </c>
      <c r="J58" s="31">
        <f t="shared" si="1"/>
        <v>245000</v>
      </c>
      <c r="K58" s="131"/>
    </row>
    <row r="59" spans="1:11" ht="12" customHeight="1" x14ac:dyDescent="0.2">
      <c r="A59" s="43"/>
      <c r="B59" s="39" t="s">
        <v>25</v>
      </c>
      <c r="C59" s="39"/>
      <c r="D59" s="39"/>
      <c r="E59" s="40"/>
      <c r="F59" s="99"/>
      <c r="G59" s="99" t="s">
        <v>85</v>
      </c>
      <c r="H59" s="100">
        <v>3</v>
      </c>
      <c r="I59" s="100">
        <v>35000</v>
      </c>
      <c r="J59" s="41">
        <f t="shared" si="1"/>
        <v>105000</v>
      </c>
      <c r="K59" s="131"/>
    </row>
    <row r="60" spans="1:11" ht="12" customHeight="1" x14ac:dyDescent="0.2">
      <c r="A60" s="49"/>
      <c r="B60" s="29"/>
      <c r="C60" s="29"/>
      <c r="D60" s="29"/>
      <c r="E60" s="30"/>
      <c r="F60" s="97"/>
      <c r="G60" s="97"/>
      <c r="H60" s="98"/>
      <c r="I60" s="98"/>
      <c r="J60" s="31"/>
      <c r="K60" s="132"/>
    </row>
    <row r="61" spans="1:11" ht="12" customHeight="1" x14ac:dyDescent="0.2">
      <c r="A61" s="48" t="s">
        <v>46</v>
      </c>
      <c r="B61" s="39"/>
      <c r="C61" s="39"/>
      <c r="D61" s="39"/>
      <c r="E61" s="40"/>
      <c r="F61" s="99"/>
      <c r="G61" s="99"/>
      <c r="H61" s="100"/>
      <c r="I61" s="100"/>
      <c r="J61" s="35"/>
      <c r="K61" s="131"/>
    </row>
    <row r="62" spans="1:11" ht="12" customHeight="1" x14ac:dyDescent="0.2">
      <c r="A62" s="49"/>
      <c r="B62" s="29"/>
      <c r="C62" s="29"/>
      <c r="D62" s="29"/>
      <c r="E62" s="30"/>
      <c r="F62" s="97"/>
      <c r="G62" s="97"/>
      <c r="H62" s="98"/>
      <c r="I62" s="98"/>
      <c r="J62" s="31"/>
      <c r="K62" s="131"/>
    </row>
    <row r="63" spans="1:11" ht="12" customHeight="1" x14ac:dyDescent="0.2">
      <c r="A63" s="43"/>
      <c r="B63" s="39" t="s">
        <v>13</v>
      </c>
      <c r="C63" s="39"/>
      <c r="D63" s="39"/>
      <c r="E63" s="40"/>
      <c r="F63" s="99"/>
      <c r="G63" s="99"/>
      <c r="H63" s="100"/>
      <c r="I63" s="100"/>
      <c r="J63" s="41">
        <v>0</v>
      </c>
      <c r="K63" s="131"/>
    </row>
    <row r="64" spans="1:11" ht="12" customHeight="1" x14ac:dyDescent="0.2">
      <c r="A64" s="49"/>
      <c r="B64" s="29" t="s">
        <v>34</v>
      </c>
      <c r="C64" s="29"/>
      <c r="D64" s="29"/>
      <c r="E64" s="30"/>
      <c r="F64" s="97"/>
      <c r="G64" s="97"/>
      <c r="H64" s="98"/>
      <c r="I64" s="98"/>
      <c r="J64" s="31">
        <v>0</v>
      </c>
      <c r="K64" s="131"/>
    </row>
    <row r="65" spans="1:11" ht="12" customHeight="1" x14ac:dyDescent="0.2">
      <c r="A65" s="43"/>
      <c r="B65" s="39" t="s">
        <v>35</v>
      </c>
      <c r="C65" s="39"/>
      <c r="D65" s="39"/>
      <c r="E65" s="40"/>
      <c r="F65" s="99"/>
      <c r="G65" s="99"/>
      <c r="H65" s="100"/>
      <c r="I65" s="100"/>
      <c r="J65" s="41">
        <v>0</v>
      </c>
      <c r="K65" s="133"/>
    </row>
    <row r="66" spans="1:11" ht="12" customHeight="1" x14ac:dyDescent="0.2">
      <c r="A66" s="49"/>
      <c r="B66" s="29" t="s">
        <v>36</v>
      </c>
      <c r="C66" s="29"/>
      <c r="D66" s="29"/>
      <c r="E66" s="30"/>
      <c r="F66" s="97"/>
      <c r="G66" s="97"/>
      <c r="H66" s="98"/>
      <c r="I66" s="98"/>
      <c r="J66" s="31">
        <v>0</v>
      </c>
      <c r="K66" s="131"/>
    </row>
    <row r="67" spans="1:11" ht="12" customHeight="1" x14ac:dyDescent="0.2">
      <c r="A67" s="43"/>
      <c r="B67" s="39" t="s">
        <v>118</v>
      </c>
      <c r="C67" s="39"/>
      <c r="D67" s="39"/>
      <c r="E67" s="40"/>
      <c r="F67" s="99"/>
      <c r="G67" s="99"/>
      <c r="H67" s="100"/>
      <c r="I67" s="100"/>
      <c r="J67" s="41">
        <v>0</v>
      </c>
      <c r="K67" s="131"/>
    </row>
    <row r="68" spans="1:11" ht="12" customHeight="1" x14ac:dyDescent="0.2">
      <c r="A68" s="49"/>
      <c r="B68" s="29" t="s">
        <v>119</v>
      </c>
      <c r="C68" s="29"/>
      <c r="D68" s="29"/>
      <c r="E68" s="30"/>
      <c r="F68" s="97"/>
      <c r="G68" s="97"/>
      <c r="H68" s="98"/>
      <c r="I68" s="98"/>
      <c r="J68" s="31">
        <v>0</v>
      </c>
      <c r="K68" s="131"/>
    </row>
    <row r="69" spans="1:11" ht="12" customHeight="1" x14ac:dyDescent="0.2">
      <c r="A69" s="43"/>
      <c r="B69" s="39"/>
      <c r="C69" s="39"/>
      <c r="D69" s="39"/>
      <c r="E69" s="40"/>
      <c r="F69" s="99"/>
      <c r="G69" s="99"/>
      <c r="H69" s="100"/>
      <c r="I69" s="100"/>
      <c r="J69" s="41"/>
      <c r="K69" s="131"/>
    </row>
    <row r="70" spans="1:11" ht="12" customHeight="1" x14ac:dyDescent="0.2">
      <c r="A70" s="49"/>
      <c r="B70" s="29"/>
      <c r="C70" s="29" t="s">
        <v>136</v>
      </c>
      <c r="D70" s="29"/>
      <c r="E70" s="30"/>
      <c r="F70" s="97"/>
      <c r="G70" s="97"/>
      <c r="H70" s="98"/>
      <c r="I70" s="98"/>
      <c r="J70" s="37">
        <f>+J61+J43+J29+J21</f>
        <v>5485000</v>
      </c>
      <c r="K70" s="131"/>
    </row>
    <row r="71" spans="1:11" ht="12" customHeight="1" x14ac:dyDescent="0.2">
      <c r="A71" s="43"/>
      <c r="B71" s="39"/>
      <c r="C71" s="39"/>
      <c r="D71" s="39"/>
      <c r="E71" s="40"/>
      <c r="F71" s="99"/>
      <c r="G71" s="99"/>
      <c r="H71" s="100"/>
      <c r="I71" s="100"/>
      <c r="J71" s="41"/>
      <c r="K71" s="131"/>
    </row>
    <row r="72" spans="1:11" ht="12" customHeight="1" x14ac:dyDescent="0.2">
      <c r="A72" s="49"/>
      <c r="B72" s="29"/>
      <c r="C72" s="29"/>
      <c r="D72" s="29"/>
      <c r="E72" s="30"/>
      <c r="F72" s="97"/>
      <c r="G72" s="97"/>
      <c r="H72" s="98"/>
      <c r="I72" s="98"/>
      <c r="J72" s="31"/>
      <c r="K72" s="131"/>
    </row>
    <row r="73" spans="1:11" ht="12" customHeight="1" x14ac:dyDescent="0.2">
      <c r="A73" s="43"/>
      <c r="B73" s="39"/>
      <c r="C73" s="39"/>
      <c r="D73" s="39"/>
      <c r="E73" s="40"/>
      <c r="F73" s="99"/>
      <c r="G73" s="99"/>
      <c r="H73" s="100"/>
      <c r="I73" s="100"/>
      <c r="J73" s="41"/>
      <c r="K73" s="131"/>
    </row>
    <row r="74" spans="1:11" ht="12" customHeight="1" thickBot="1" x14ac:dyDescent="0.25">
      <c r="A74" s="54"/>
      <c r="B74" s="55"/>
      <c r="C74" s="55"/>
      <c r="D74" s="55"/>
      <c r="E74" s="56"/>
      <c r="F74" s="103"/>
      <c r="G74" s="103"/>
      <c r="H74" s="104"/>
      <c r="I74" s="104"/>
      <c r="J74" s="57"/>
      <c r="K74" s="131"/>
    </row>
    <row r="75" spans="1:11" ht="12" customHeight="1" thickTop="1" x14ac:dyDescent="0.2">
      <c r="A75" s="48" t="s">
        <v>47</v>
      </c>
      <c r="B75" s="33"/>
      <c r="C75" s="33"/>
      <c r="D75" s="33"/>
      <c r="E75" s="34"/>
      <c r="F75" s="99"/>
      <c r="G75" s="99"/>
      <c r="H75" s="100"/>
      <c r="I75" s="100"/>
      <c r="J75" s="41"/>
      <c r="K75" s="131"/>
    </row>
    <row r="76" spans="1:11" ht="12" customHeight="1" x14ac:dyDescent="0.2">
      <c r="A76" s="49"/>
      <c r="B76" s="29" t="s">
        <v>14</v>
      </c>
      <c r="C76" s="29"/>
      <c r="D76" s="29"/>
      <c r="E76" s="30" t="s">
        <v>174</v>
      </c>
      <c r="F76" s="101"/>
      <c r="G76" s="101" t="s">
        <v>173</v>
      </c>
      <c r="H76" s="102">
        <v>3.5</v>
      </c>
      <c r="I76" s="102">
        <v>8145</v>
      </c>
      <c r="J76" s="47">
        <f>+H76*I76</f>
        <v>28507.5</v>
      </c>
      <c r="K76" s="132"/>
    </row>
    <row r="77" spans="1:11" ht="12" customHeight="1" x14ac:dyDescent="0.2">
      <c r="A77" s="48"/>
      <c r="B77" s="39" t="s">
        <v>133</v>
      </c>
      <c r="C77" s="33"/>
      <c r="D77" s="39"/>
      <c r="E77" s="34"/>
      <c r="F77" s="99" t="s">
        <v>134</v>
      </c>
      <c r="G77" s="99" t="s">
        <v>94</v>
      </c>
      <c r="H77" s="100">
        <v>450</v>
      </c>
      <c r="I77" s="100">
        <v>500</v>
      </c>
      <c r="J77" s="41">
        <f>+H77*I77</f>
        <v>225000</v>
      </c>
      <c r="K77" s="133"/>
    </row>
    <row r="78" spans="1:11" ht="12" customHeight="1" x14ac:dyDescent="0.2">
      <c r="A78" s="58"/>
      <c r="B78" s="61" t="s">
        <v>84</v>
      </c>
      <c r="C78" s="29"/>
      <c r="D78" s="29"/>
      <c r="E78" s="30"/>
      <c r="F78" s="101" t="s">
        <v>135</v>
      </c>
      <c r="G78" s="101" t="s">
        <v>88</v>
      </c>
      <c r="H78" s="102">
        <v>850</v>
      </c>
      <c r="I78" s="102">
        <v>2000</v>
      </c>
      <c r="J78" s="47">
        <f t="shared" ref="J78:J86" si="2">+H78*I78</f>
        <v>1700000</v>
      </c>
      <c r="K78" s="132"/>
    </row>
    <row r="79" spans="1:11" ht="12" customHeight="1" x14ac:dyDescent="0.2">
      <c r="A79" s="38"/>
      <c r="B79" s="60" t="s">
        <v>80</v>
      </c>
      <c r="C79" s="39"/>
      <c r="D79" s="39"/>
      <c r="E79" s="40"/>
      <c r="F79" s="99"/>
      <c r="G79" s="99" t="s">
        <v>89</v>
      </c>
      <c r="H79" s="100">
        <v>30</v>
      </c>
      <c r="I79" s="100">
        <v>8000</v>
      </c>
      <c r="J79" s="41">
        <f t="shared" si="2"/>
        <v>240000</v>
      </c>
      <c r="K79" s="134"/>
    </row>
    <row r="80" spans="1:11" ht="12" customHeight="1" x14ac:dyDescent="0.2">
      <c r="A80" s="42"/>
      <c r="B80" s="61" t="s">
        <v>37</v>
      </c>
      <c r="C80" s="29"/>
      <c r="D80" s="29"/>
      <c r="E80" s="30"/>
      <c r="F80" s="97" t="s">
        <v>120</v>
      </c>
      <c r="G80" s="97" t="s">
        <v>96</v>
      </c>
      <c r="H80" s="98">
        <v>1</v>
      </c>
      <c r="I80" s="98">
        <v>28600</v>
      </c>
      <c r="J80" s="47">
        <f t="shared" si="2"/>
        <v>28600</v>
      </c>
      <c r="K80" s="134"/>
    </row>
    <row r="81" spans="1:12" ht="12" customHeight="1" x14ac:dyDescent="0.2">
      <c r="A81" s="43"/>
      <c r="B81" s="60" t="s">
        <v>38</v>
      </c>
      <c r="C81" s="39"/>
      <c r="D81" s="39"/>
      <c r="E81" s="40"/>
      <c r="F81" s="99" t="s">
        <v>121</v>
      </c>
      <c r="G81" s="99" t="s">
        <v>122</v>
      </c>
      <c r="H81" s="100">
        <v>5</v>
      </c>
      <c r="I81" s="100">
        <v>18400</v>
      </c>
      <c r="J81" s="41">
        <f t="shared" si="2"/>
        <v>92000</v>
      </c>
      <c r="K81" s="131"/>
    </row>
    <row r="82" spans="1:12" ht="12" customHeight="1" x14ac:dyDescent="0.2">
      <c r="A82" s="44"/>
      <c r="B82" s="59" t="s">
        <v>61</v>
      </c>
      <c r="C82" s="62"/>
      <c r="D82" s="62"/>
      <c r="E82" s="46"/>
      <c r="F82" s="101" t="s">
        <v>123</v>
      </c>
      <c r="G82" s="101" t="s">
        <v>90</v>
      </c>
      <c r="H82" s="102">
        <v>3</v>
      </c>
      <c r="I82" s="102">
        <v>78300</v>
      </c>
      <c r="J82" s="47">
        <f t="shared" si="2"/>
        <v>234900</v>
      </c>
      <c r="K82" s="131"/>
    </row>
    <row r="83" spans="1:12" ht="12" customHeight="1" x14ac:dyDescent="0.2">
      <c r="A83" s="43"/>
      <c r="B83" s="60" t="s">
        <v>61</v>
      </c>
      <c r="C83" s="39"/>
      <c r="D83" s="39"/>
      <c r="E83" s="40"/>
      <c r="F83" s="99" t="s">
        <v>139</v>
      </c>
      <c r="G83" s="99" t="s">
        <v>90</v>
      </c>
      <c r="H83" s="100">
        <v>7</v>
      </c>
      <c r="I83" s="100">
        <v>75400</v>
      </c>
      <c r="J83" s="41">
        <f t="shared" si="2"/>
        <v>527800</v>
      </c>
      <c r="K83" s="131"/>
    </row>
    <row r="84" spans="1:12" ht="12" customHeight="1" x14ac:dyDescent="0.2">
      <c r="A84" s="49"/>
      <c r="B84" s="63" t="s">
        <v>39</v>
      </c>
      <c r="C84" s="29"/>
      <c r="D84" s="29"/>
      <c r="E84" s="30"/>
      <c r="F84" s="97" t="s">
        <v>124</v>
      </c>
      <c r="G84" s="97" t="s">
        <v>90</v>
      </c>
      <c r="H84" s="98">
        <v>1.4</v>
      </c>
      <c r="I84" s="98">
        <v>85000</v>
      </c>
      <c r="J84" s="47">
        <f t="shared" si="2"/>
        <v>118999.99999999999</v>
      </c>
      <c r="K84" s="131"/>
    </row>
    <row r="85" spans="1:12" ht="12" customHeight="1" x14ac:dyDescent="0.2">
      <c r="A85" s="48"/>
      <c r="B85" s="39" t="s">
        <v>40</v>
      </c>
      <c r="C85" s="33"/>
      <c r="D85" s="33"/>
      <c r="E85" s="256"/>
      <c r="F85" s="257" t="s">
        <v>95</v>
      </c>
      <c r="G85" s="99" t="s">
        <v>90</v>
      </c>
      <c r="H85" s="100">
        <v>20</v>
      </c>
      <c r="I85" s="100">
        <v>86000</v>
      </c>
      <c r="J85" s="41">
        <f t="shared" si="2"/>
        <v>1720000</v>
      </c>
      <c r="K85" s="134"/>
    </row>
    <row r="86" spans="1:12" ht="12" customHeight="1" x14ac:dyDescent="0.2">
      <c r="A86" s="42"/>
      <c r="B86" s="63" t="s">
        <v>41</v>
      </c>
      <c r="C86" s="29"/>
      <c r="D86" s="29"/>
      <c r="E86" s="30" t="s">
        <v>91</v>
      </c>
      <c r="F86" s="97"/>
      <c r="G86" s="97" t="s">
        <v>97</v>
      </c>
      <c r="H86" s="98">
        <v>4.4000000000000004</v>
      </c>
      <c r="I86" s="98">
        <v>210000</v>
      </c>
      <c r="J86" s="47">
        <f t="shared" si="2"/>
        <v>924000.00000000012</v>
      </c>
      <c r="K86" s="131"/>
    </row>
    <row r="87" spans="1:12" ht="12" customHeight="1" x14ac:dyDescent="0.2">
      <c r="A87" s="38"/>
      <c r="B87" s="64" t="s">
        <v>11</v>
      </c>
      <c r="C87" s="39"/>
      <c r="D87" s="39"/>
      <c r="E87" s="40"/>
      <c r="F87" s="99"/>
      <c r="G87" s="99"/>
      <c r="H87" s="100"/>
      <c r="I87" s="100"/>
      <c r="J87" s="41">
        <v>0</v>
      </c>
      <c r="K87" s="134"/>
    </row>
    <row r="88" spans="1:12" ht="12" customHeight="1" x14ac:dyDescent="0.2">
      <c r="A88" s="42"/>
      <c r="B88" s="61" t="s">
        <v>43</v>
      </c>
      <c r="C88" s="29"/>
      <c r="D88" s="29"/>
      <c r="E88" s="30"/>
      <c r="F88" s="97"/>
      <c r="G88" s="97"/>
      <c r="H88" s="98"/>
      <c r="I88" s="98"/>
      <c r="J88" s="47">
        <v>0</v>
      </c>
      <c r="K88" s="134"/>
      <c r="L88" s="105">
        <v>0</v>
      </c>
    </row>
    <row r="89" spans="1:12" ht="12" customHeight="1" x14ac:dyDescent="0.2">
      <c r="A89" s="38"/>
      <c r="B89" s="64" t="s">
        <v>15</v>
      </c>
      <c r="C89" s="39"/>
      <c r="D89" s="39"/>
      <c r="E89" s="40"/>
      <c r="F89" s="99"/>
      <c r="G89" s="99"/>
      <c r="H89" s="100"/>
      <c r="I89" s="100"/>
      <c r="J89" s="41">
        <v>0</v>
      </c>
      <c r="K89" s="131"/>
    </row>
    <row r="90" spans="1:12" ht="12" customHeight="1" x14ac:dyDescent="0.2">
      <c r="A90" s="42"/>
      <c r="B90" s="65" t="s">
        <v>42</v>
      </c>
      <c r="C90" s="29"/>
      <c r="D90" s="29"/>
      <c r="E90" s="30"/>
      <c r="F90" s="97"/>
      <c r="G90" s="97"/>
      <c r="H90" s="98"/>
      <c r="I90" s="98"/>
      <c r="J90" s="47">
        <v>0</v>
      </c>
      <c r="K90" s="131"/>
    </row>
    <row r="91" spans="1:12" ht="12" customHeight="1" x14ac:dyDescent="0.2">
      <c r="A91" s="38"/>
      <c r="B91" s="64" t="s">
        <v>18</v>
      </c>
      <c r="C91" s="39"/>
      <c r="D91" s="39"/>
      <c r="E91" s="40"/>
      <c r="F91" s="99"/>
      <c r="G91" s="99"/>
      <c r="H91" s="100"/>
      <c r="I91" s="100"/>
      <c r="J91" s="41">
        <v>0</v>
      </c>
      <c r="K91" s="131"/>
    </row>
    <row r="92" spans="1:12" ht="12" customHeight="1" x14ac:dyDescent="0.2">
      <c r="A92" s="42"/>
      <c r="B92" s="65" t="s">
        <v>16</v>
      </c>
      <c r="C92" s="29"/>
      <c r="D92" s="29"/>
      <c r="E92" s="30"/>
      <c r="F92" s="97"/>
      <c r="G92" s="97"/>
      <c r="H92" s="98"/>
      <c r="I92" s="98"/>
      <c r="J92" s="47">
        <v>0</v>
      </c>
      <c r="K92" s="131"/>
    </row>
    <row r="93" spans="1:12" ht="12" customHeight="1" x14ac:dyDescent="0.2">
      <c r="A93" s="38"/>
      <c r="B93" s="64" t="s">
        <v>17</v>
      </c>
      <c r="C93" s="39"/>
      <c r="D93" s="39"/>
      <c r="E93" s="40"/>
      <c r="F93" s="99"/>
      <c r="G93" s="99"/>
      <c r="H93" s="100"/>
      <c r="I93" s="100"/>
      <c r="J93" s="41">
        <v>0</v>
      </c>
      <c r="K93" s="131"/>
    </row>
    <row r="94" spans="1:12" ht="12" customHeight="1" x14ac:dyDescent="0.2">
      <c r="A94" s="42"/>
      <c r="B94" s="63" t="s">
        <v>81</v>
      </c>
      <c r="C94" s="29"/>
      <c r="D94" s="29"/>
      <c r="E94" s="30"/>
      <c r="F94" s="97" t="s">
        <v>93</v>
      </c>
      <c r="G94" s="97" t="s">
        <v>92</v>
      </c>
      <c r="H94" s="98">
        <v>1.5</v>
      </c>
      <c r="I94" s="98">
        <v>13000</v>
      </c>
      <c r="J94" s="47">
        <f>+H94*I94</f>
        <v>19500</v>
      </c>
      <c r="K94" s="133"/>
    </row>
    <row r="95" spans="1:12" ht="12" customHeight="1" x14ac:dyDescent="0.2">
      <c r="A95" s="43"/>
      <c r="B95" s="39" t="s">
        <v>82</v>
      </c>
      <c r="C95" s="107"/>
      <c r="D95" s="39"/>
      <c r="E95" s="40"/>
      <c r="F95" s="99"/>
      <c r="G95" s="99" t="s">
        <v>90</v>
      </c>
      <c r="H95" s="100">
        <v>4</v>
      </c>
      <c r="I95" s="100">
        <v>35000</v>
      </c>
      <c r="J95" s="41">
        <f>+H95*I95</f>
        <v>140000</v>
      </c>
      <c r="K95" s="133"/>
    </row>
    <row r="96" spans="1:12" ht="12" customHeight="1" x14ac:dyDescent="0.2">
      <c r="A96" s="49"/>
      <c r="B96" s="29" t="s">
        <v>83</v>
      </c>
      <c r="C96" s="61"/>
      <c r="D96" s="61"/>
      <c r="E96" s="30"/>
      <c r="F96" s="97"/>
      <c r="G96" s="97" t="s">
        <v>90</v>
      </c>
      <c r="H96" s="98">
        <v>6</v>
      </c>
      <c r="I96" s="98">
        <v>73000</v>
      </c>
      <c r="J96" s="31">
        <f>+H96*I96</f>
        <v>438000</v>
      </c>
      <c r="K96" s="132"/>
    </row>
    <row r="97" spans="1:11" ht="15.75" x14ac:dyDescent="0.2">
      <c r="A97" s="43"/>
      <c r="B97" s="39"/>
      <c r="C97" s="33"/>
      <c r="D97" s="33"/>
      <c r="E97" s="40"/>
      <c r="F97" s="99"/>
      <c r="G97" s="99"/>
      <c r="H97" s="100"/>
      <c r="I97" s="100"/>
      <c r="J97" s="35"/>
      <c r="K97" s="131"/>
    </row>
    <row r="98" spans="1:11" ht="12" customHeight="1" x14ac:dyDescent="0.2">
      <c r="A98" s="50"/>
      <c r="B98" s="51"/>
      <c r="C98" s="51" t="s">
        <v>132</v>
      </c>
      <c r="D98" s="51"/>
      <c r="E98" s="52"/>
      <c r="F98" s="97"/>
      <c r="G98" s="97"/>
      <c r="H98" s="98"/>
      <c r="I98" s="98"/>
      <c r="J98" s="37">
        <f>SUM(J76:J97)</f>
        <v>6437307.5</v>
      </c>
      <c r="K98" s="131"/>
    </row>
    <row r="99" spans="1:11" ht="12" customHeight="1" x14ac:dyDescent="0.2">
      <c r="A99" s="38"/>
      <c r="B99" s="33"/>
      <c r="C99" s="33"/>
      <c r="D99" s="33"/>
      <c r="E99" s="40"/>
      <c r="F99" s="99"/>
      <c r="G99" s="99"/>
      <c r="H99" s="100"/>
      <c r="I99" s="100"/>
      <c r="J99" s="35"/>
      <c r="K99" s="131"/>
    </row>
    <row r="100" spans="1:11" ht="12" customHeight="1" x14ac:dyDescent="0.2">
      <c r="A100" s="36" t="s">
        <v>48</v>
      </c>
      <c r="B100" s="45"/>
      <c r="C100" s="45"/>
      <c r="D100" s="45"/>
      <c r="E100" s="46"/>
      <c r="F100" s="101"/>
      <c r="G100" s="101"/>
      <c r="H100" s="102"/>
      <c r="I100" s="102"/>
      <c r="J100" s="66"/>
      <c r="K100" s="131"/>
    </row>
    <row r="101" spans="1:11" ht="12" customHeight="1" x14ac:dyDescent="0.2">
      <c r="A101" s="38"/>
      <c r="B101" s="39" t="s">
        <v>19</v>
      </c>
      <c r="C101" s="39"/>
      <c r="D101" s="39"/>
      <c r="E101" s="40"/>
      <c r="F101" s="99"/>
      <c r="G101" s="99"/>
      <c r="H101" s="100"/>
      <c r="I101" s="100"/>
      <c r="J101" s="41">
        <v>0</v>
      </c>
      <c r="K101" s="134"/>
    </row>
    <row r="102" spans="1:11" ht="12" customHeight="1" x14ac:dyDescent="0.2">
      <c r="A102" s="44"/>
      <c r="B102" s="45" t="s">
        <v>20</v>
      </c>
      <c r="C102" s="45"/>
      <c r="D102" s="45"/>
      <c r="E102" s="46"/>
      <c r="F102" s="101"/>
      <c r="G102" s="101"/>
      <c r="H102" s="102"/>
      <c r="I102" s="102"/>
      <c r="J102" s="47">
        <v>0</v>
      </c>
      <c r="K102" s="134"/>
    </row>
    <row r="103" spans="1:11" ht="12" customHeight="1" x14ac:dyDescent="0.2">
      <c r="A103" s="43"/>
      <c r="B103" s="39" t="s">
        <v>21</v>
      </c>
      <c r="C103" s="39"/>
      <c r="D103" s="39"/>
      <c r="E103" s="40"/>
      <c r="F103" s="99"/>
      <c r="G103" s="99" t="s">
        <v>68</v>
      </c>
      <c r="H103" s="100">
        <v>12</v>
      </c>
      <c r="I103" s="100">
        <v>80000</v>
      </c>
      <c r="J103" s="41">
        <f>+H103*I103</f>
        <v>960000</v>
      </c>
      <c r="K103" s="134"/>
    </row>
    <row r="104" spans="1:11" ht="12" customHeight="1" x14ac:dyDescent="0.2">
      <c r="A104" s="44"/>
      <c r="B104" s="45" t="s">
        <v>22</v>
      </c>
      <c r="C104" s="45"/>
      <c r="D104" s="45"/>
      <c r="E104" s="46"/>
      <c r="F104" s="101"/>
      <c r="G104" s="101"/>
      <c r="H104" s="102"/>
      <c r="I104" s="102"/>
      <c r="J104" s="47">
        <v>0</v>
      </c>
      <c r="K104" s="131"/>
    </row>
    <row r="105" spans="1:11" ht="12" customHeight="1" x14ac:dyDescent="0.2">
      <c r="A105" s="43"/>
      <c r="B105" s="39" t="s">
        <v>8</v>
      </c>
      <c r="C105" s="39"/>
      <c r="D105" s="39"/>
      <c r="E105" s="40"/>
      <c r="F105" s="99" t="s">
        <v>138</v>
      </c>
      <c r="G105" s="99" t="s">
        <v>94</v>
      </c>
      <c r="H105" s="100">
        <v>1</v>
      </c>
      <c r="I105" s="100">
        <v>120000</v>
      </c>
      <c r="J105" s="41">
        <f>+H105*I105</f>
        <v>120000</v>
      </c>
      <c r="K105" s="131"/>
    </row>
    <row r="106" spans="1:11" ht="12" customHeight="1" x14ac:dyDescent="0.2">
      <c r="A106" s="42"/>
      <c r="B106" s="29"/>
      <c r="C106" s="29"/>
      <c r="D106" s="29"/>
      <c r="E106" s="30"/>
      <c r="F106" s="97"/>
      <c r="G106" s="97"/>
      <c r="H106" s="98"/>
      <c r="I106" s="98"/>
      <c r="J106" s="31"/>
      <c r="K106" s="131"/>
    </row>
    <row r="107" spans="1:11" ht="12" customHeight="1" x14ac:dyDescent="0.2">
      <c r="A107" s="38"/>
      <c r="B107" s="39"/>
      <c r="C107" s="39"/>
      <c r="D107" s="39"/>
      <c r="E107" s="40"/>
      <c r="F107" s="99"/>
      <c r="G107" s="99"/>
      <c r="H107" s="100"/>
      <c r="I107" s="100"/>
      <c r="J107" s="41"/>
      <c r="K107" s="131"/>
    </row>
    <row r="108" spans="1:11" ht="12" customHeight="1" x14ac:dyDescent="0.2">
      <c r="A108" s="42"/>
      <c r="B108" s="29"/>
      <c r="C108" s="61"/>
      <c r="D108" s="61"/>
      <c r="E108" s="29"/>
      <c r="F108" s="97"/>
      <c r="G108" s="97"/>
      <c r="H108" s="98"/>
      <c r="I108" s="98"/>
      <c r="J108" s="67"/>
      <c r="K108" s="132"/>
    </row>
    <row r="109" spans="1:11" ht="15.75" x14ac:dyDescent="0.2">
      <c r="A109" s="38"/>
      <c r="B109" s="39"/>
      <c r="C109" s="33" t="s">
        <v>53</v>
      </c>
      <c r="D109" s="33"/>
      <c r="E109" s="40"/>
      <c r="F109" s="99"/>
      <c r="G109" s="99"/>
      <c r="H109" s="100"/>
      <c r="I109" s="100"/>
      <c r="J109" s="35">
        <f>SUM(J101:J105)</f>
        <v>1080000</v>
      </c>
      <c r="K109" s="131"/>
    </row>
    <row r="110" spans="1:11" ht="12" customHeight="1" x14ac:dyDescent="0.2">
      <c r="A110" s="42"/>
      <c r="B110" s="29"/>
      <c r="C110" s="29"/>
      <c r="D110" s="29"/>
      <c r="E110" s="29"/>
      <c r="F110" s="97"/>
      <c r="G110" s="97"/>
      <c r="H110" s="98"/>
      <c r="I110" s="98"/>
      <c r="J110" s="68"/>
      <c r="K110" s="131"/>
    </row>
    <row r="111" spans="1:11" ht="12" customHeight="1" x14ac:dyDescent="0.2">
      <c r="A111" s="43"/>
      <c r="B111" s="39"/>
      <c r="C111" s="39"/>
      <c r="D111" s="39"/>
      <c r="E111" s="39"/>
      <c r="F111" s="39"/>
      <c r="G111" s="39"/>
      <c r="H111" s="39"/>
      <c r="I111" s="39"/>
      <c r="J111" s="41"/>
      <c r="K111" s="130"/>
    </row>
    <row r="112" spans="1:11" ht="15.75" x14ac:dyDescent="0.2">
      <c r="A112" s="49"/>
      <c r="B112" s="29"/>
      <c r="C112" s="53" t="s">
        <v>54</v>
      </c>
      <c r="D112" s="53"/>
      <c r="E112" s="29"/>
      <c r="F112" s="29"/>
      <c r="G112" s="29"/>
      <c r="H112" s="29"/>
      <c r="I112" s="29"/>
      <c r="J112" s="37">
        <f>+J109+J98+J70</f>
        <v>13002307.5</v>
      </c>
      <c r="K112" s="130"/>
    </row>
    <row r="113" spans="1:11" ht="12" customHeight="1" x14ac:dyDescent="0.2">
      <c r="A113" s="43"/>
      <c r="B113" s="39"/>
      <c r="C113" s="39"/>
      <c r="D113" s="39"/>
      <c r="E113" s="39"/>
      <c r="F113" s="39"/>
      <c r="G113" s="39"/>
      <c r="H113" s="39"/>
      <c r="I113" s="39"/>
      <c r="J113" s="69"/>
      <c r="K113" s="130"/>
    </row>
    <row r="114" spans="1:11" ht="14.1" customHeight="1" x14ac:dyDescent="0.2">
      <c r="A114" s="9"/>
      <c r="B114" s="10"/>
      <c r="C114" s="10"/>
      <c r="D114" s="10"/>
      <c r="E114" s="246"/>
      <c r="F114" s="246"/>
      <c r="G114" s="246"/>
      <c r="H114" s="246"/>
      <c r="I114" s="246"/>
      <c r="J114" s="19"/>
      <c r="K114" s="130"/>
    </row>
    <row r="115" spans="1:11" ht="14.1" customHeight="1" x14ac:dyDescent="0.2">
      <c r="A115" s="8"/>
      <c r="B115" s="7"/>
      <c r="C115" s="7"/>
      <c r="D115" s="244" t="s">
        <v>98</v>
      </c>
      <c r="E115" s="244"/>
      <c r="F115" s="244"/>
      <c r="G115" s="107"/>
      <c r="H115" s="244" t="s">
        <v>102</v>
      </c>
      <c r="I115" s="244"/>
      <c r="J115" s="12"/>
      <c r="K115" s="130"/>
    </row>
    <row r="116" spans="1:11" ht="14.1" customHeight="1" x14ac:dyDescent="0.2">
      <c r="A116" s="4"/>
      <c r="B116" s="5"/>
      <c r="C116" s="5"/>
      <c r="D116" s="258" t="s">
        <v>99</v>
      </c>
      <c r="E116" s="258"/>
      <c r="F116" s="258"/>
      <c r="G116" s="112"/>
      <c r="H116" s="249" t="s">
        <v>103</v>
      </c>
      <c r="I116" s="249"/>
      <c r="J116" s="250"/>
      <c r="K116" s="130"/>
    </row>
    <row r="117" spans="1:11" ht="14.1" customHeight="1" x14ac:dyDescent="0.2">
      <c r="A117" s="8"/>
      <c r="B117" s="7"/>
      <c r="C117" s="7"/>
      <c r="D117" s="259" t="s">
        <v>100</v>
      </c>
      <c r="E117" s="259"/>
      <c r="F117" s="259"/>
      <c r="G117" s="107"/>
      <c r="H117" s="109" t="s">
        <v>104</v>
      </c>
      <c r="I117" s="109"/>
      <c r="J117" s="111"/>
      <c r="K117" s="130"/>
    </row>
    <row r="118" spans="1:11" ht="12" customHeight="1" x14ac:dyDescent="0.2">
      <c r="A118" s="4"/>
      <c r="B118" s="5"/>
      <c r="C118" s="5"/>
      <c r="D118" s="260" t="s">
        <v>101</v>
      </c>
      <c r="E118" s="260"/>
      <c r="F118" s="260"/>
      <c r="G118" s="10"/>
      <c r="H118" s="108" t="s">
        <v>105</v>
      </c>
      <c r="I118" s="108"/>
      <c r="J118" s="110"/>
      <c r="K118" s="130"/>
    </row>
    <row r="119" spans="1:11" ht="12" customHeight="1" x14ac:dyDescent="0.2">
      <c r="A119" s="8"/>
      <c r="B119" s="7"/>
      <c r="C119" s="7"/>
      <c r="D119" s="7"/>
      <c r="E119" s="7"/>
      <c r="F119" s="7"/>
      <c r="G119" s="7"/>
      <c r="H119" s="7"/>
      <c r="I119" s="7"/>
      <c r="J119" s="12"/>
      <c r="K119" s="130"/>
    </row>
    <row r="120" spans="1:11" ht="12" customHeight="1" x14ac:dyDescent="0.2">
      <c r="A120" s="6"/>
      <c r="B120" s="5"/>
      <c r="C120" s="5"/>
      <c r="D120" s="5"/>
      <c r="E120" s="5"/>
      <c r="F120" s="5"/>
      <c r="G120" s="5"/>
      <c r="H120" s="5"/>
      <c r="I120" s="5"/>
      <c r="J120" s="13"/>
      <c r="K120" s="130"/>
    </row>
    <row r="121" spans="1:11" ht="12" customHeight="1" x14ac:dyDescent="0.2">
      <c r="A121" s="8"/>
      <c r="B121" s="7"/>
      <c r="C121" s="7"/>
      <c r="D121" s="7"/>
      <c r="E121" s="7"/>
      <c r="F121" s="7"/>
      <c r="G121" s="7"/>
      <c r="H121" s="7"/>
      <c r="I121" s="7"/>
      <c r="J121" s="12"/>
      <c r="K121" s="130"/>
    </row>
    <row r="122" spans="1:11" ht="20.100000000000001" customHeight="1" x14ac:dyDescent="0.2">
      <c r="A122" s="9"/>
      <c r="B122" s="10"/>
      <c r="C122" s="10"/>
      <c r="D122" s="10"/>
      <c r="E122" s="14" t="s">
        <v>57</v>
      </c>
      <c r="F122" s="15"/>
      <c r="G122" s="10"/>
      <c r="H122" s="251"/>
      <c r="I122" s="252"/>
      <c r="J122" s="21"/>
      <c r="K122" s="130"/>
    </row>
    <row r="123" spans="1:11" ht="16.5" customHeight="1" x14ac:dyDescent="0.2">
      <c r="A123" s="8"/>
      <c r="B123" s="7"/>
      <c r="C123" s="7"/>
      <c r="D123" s="7"/>
      <c r="E123" s="243" t="s">
        <v>58</v>
      </c>
      <c r="F123" s="243"/>
      <c r="G123" s="90"/>
      <c r="H123" s="224">
        <f>+J112</f>
        <v>13002307.5</v>
      </c>
      <c r="I123" s="225"/>
      <c r="J123" s="12"/>
      <c r="K123" s="130"/>
    </row>
    <row r="124" spans="1:11" ht="20.100000000000001" customHeight="1" x14ac:dyDescent="0.2">
      <c r="A124" s="4"/>
      <c r="B124" s="5"/>
      <c r="C124" s="5"/>
      <c r="D124" s="5"/>
      <c r="E124" s="116" t="s">
        <v>59</v>
      </c>
      <c r="F124" s="115"/>
      <c r="G124" s="5"/>
      <c r="H124" s="226"/>
      <c r="I124" s="227"/>
      <c r="J124" s="11"/>
      <c r="K124" s="130"/>
    </row>
    <row r="125" spans="1:11" ht="16.5" customHeight="1" x14ac:dyDescent="0.2">
      <c r="A125" s="8"/>
      <c r="B125" s="7"/>
      <c r="C125" s="7"/>
      <c r="D125" s="7"/>
      <c r="E125" s="16" t="s">
        <v>106</v>
      </c>
      <c r="F125" s="17"/>
      <c r="G125" s="7"/>
      <c r="H125" s="224"/>
      <c r="I125" s="225"/>
      <c r="J125" s="12"/>
      <c r="K125" s="130"/>
    </row>
    <row r="126" spans="1:11" ht="20.100000000000001" customHeight="1" x14ac:dyDescent="0.2">
      <c r="A126" s="4"/>
      <c r="B126" s="5"/>
      <c r="C126" s="5"/>
      <c r="D126" s="5"/>
      <c r="E126" s="14" t="s">
        <v>107</v>
      </c>
      <c r="F126" s="18"/>
      <c r="G126" s="5"/>
      <c r="H126" s="208"/>
      <c r="I126" s="209"/>
      <c r="J126" s="11"/>
      <c r="K126" s="130"/>
    </row>
    <row r="127" spans="1:11" ht="12" customHeight="1" x14ac:dyDescent="0.2">
      <c r="A127" s="8"/>
      <c r="B127" s="7"/>
      <c r="C127" s="7"/>
      <c r="D127" s="7"/>
      <c r="E127" s="7"/>
      <c r="F127" s="7"/>
      <c r="G127" s="7"/>
      <c r="H127" s="7"/>
      <c r="I127" s="7"/>
      <c r="J127" s="12"/>
      <c r="K127" s="130"/>
    </row>
    <row r="128" spans="1:11" ht="12" customHeight="1" thickBot="1" x14ac:dyDescent="0.25">
      <c r="A128" s="24"/>
      <c r="B128" s="25"/>
      <c r="C128" s="26"/>
      <c r="D128" s="26"/>
      <c r="E128" s="26"/>
      <c r="F128" s="26"/>
      <c r="G128" s="26"/>
      <c r="H128" s="26"/>
      <c r="I128" s="26"/>
      <c r="J128" s="27"/>
      <c r="K128" s="130"/>
    </row>
    <row r="129" spans="1:11" ht="12" customHeight="1" thickTop="1" x14ac:dyDescent="0.2">
      <c r="A129" s="8"/>
      <c r="B129" s="7"/>
      <c r="C129" s="7"/>
      <c r="D129" s="7"/>
      <c r="E129" s="7"/>
      <c r="F129" s="7"/>
      <c r="G129" s="7"/>
      <c r="H129" s="7"/>
      <c r="I129" s="7"/>
      <c r="J129" s="12"/>
      <c r="K129" s="130"/>
    </row>
    <row r="130" spans="1:11" ht="12" customHeight="1" x14ac:dyDescent="0.2">
      <c r="A130" s="9"/>
      <c r="B130" s="10"/>
      <c r="C130" s="10"/>
      <c r="D130" s="10"/>
      <c r="E130" s="10"/>
      <c r="F130" s="10"/>
      <c r="G130" s="10"/>
      <c r="H130" s="10"/>
      <c r="I130" s="10"/>
      <c r="J130" s="19"/>
      <c r="K130" s="130"/>
    </row>
    <row r="131" spans="1:11" ht="12" customHeight="1" x14ac:dyDescent="0.2">
      <c r="A131" s="8"/>
      <c r="B131" s="7"/>
      <c r="C131" s="7"/>
      <c r="D131" s="7"/>
      <c r="E131" s="7"/>
      <c r="F131" s="7"/>
      <c r="G131" s="7"/>
      <c r="H131" s="7"/>
      <c r="I131" s="79"/>
      <c r="J131" s="80"/>
      <c r="K131" s="130"/>
    </row>
    <row r="132" spans="1:11" ht="12" customHeight="1" x14ac:dyDescent="0.2">
      <c r="A132" s="9"/>
      <c r="B132" s="10"/>
      <c r="C132" s="10"/>
      <c r="D132" s="10"/>
      <c r="E132" s="10"/>
      <c r="F132" s="10"/>
      <c r="G132" s="10"/>
      <c r="H132" s="10"/>
      <c r="I132" s="77"/>
      <c r="J132" s="78"/>
      <c r="K132" s="130"/>
    </row>
    <row r="133" spans="1:11" ht="12" customHeight="1" x14ac:dyDescent="0.2">
      <c r="A133" s="8"/>
      <c r="B133" s="7"/>
      <c r="C133" s="7"/>
      <c r="D133" s="7"/>
      <c r="E133" s="7"/>
      <c r="F133" s="7"/>
      <c r="G133" s="7"/>
      <c r="H133" s="7"/>
      <c r="I133" s="79"/>
      <c r="J133" s="80"/>
      <c r="K133" s="130"/>
    </row>
    <row r="134" spans="1:11" ht="12" customHeight="1" x14ac:dyDescent="0.2">
      <c r="A134" s="75"/>
      <c r="B134" s="70"/>
      <c r="C134" s="70"/>
      <c r="D134" s="70"/>
      <c r="E134" s="70"/>
      <c r="F134" s="70"/>
      <c r="G134" s="70"/>
      <c r="H134" s="70"/>
      <c r="I134" s="77"/>
      <c r="J134" s="78"/>
      <c r="K134" s="130"/>
    </row>
    <row r="135" spans="1:11" ht="12" customHeight="1" x14ac:dyDescent="0.2">
      <c r="A135" s="71"/>
      <c r="B135" s="72"/>
      <c r="C135" s="72"/>
      <c r="D135" s="72"/>
      <c r="E135" s="72"/>
      <c r="F135" s="72"/>
      <c r="G135" s="72"/>
      <c r="H135" s="72"/>
      <c r="I135" s="7"/>
      <c r="J135" s="12"/>
      <c r="K135" s="130"/>
    </row>
    <row r="136" spans="1:11" ht="12" customHeight="1" x14ac:dyDescent="0.2">
      <c r="A136" s="75"/>
      <c r="B136" s="70"/>
      <c r="C136" s="70"/>
      <c r="D136" s="70"/>
      <c r="E136" s="70"/>
      <c r="F136" s="70"/>
      <c r="G136" s="70"/>
      <c r="I136" s="206" t="s">
        <v>55</v>
      </c>
      <c r="J136" s="207"/>
      <c r="K136" s="130"/>
    </row>
    <row r="137" spans="1:11" ht="12" customHeight="1" x14ac:dyDescent="0.2">
      <c r="A137" s="71"/>
      <c r="B137" s="72"/>
      <c r="C137" s="72"/>
      <c r="D137" s="72"/>
      <c r="E137" s="72"/>
      <c r="F137" s="72"/>
      <c r="G137" s="72"/>
      <c r="H137" s="72"/>
      <c r="I137" s="114">
        <f>+J137/H123</f>
        <v>0.91693782045994532</v>
      </c>
      <c r="J137" s="74">
        <f>+J70+J98</f>
        <v>11922307.5</v>
      </c>
      <c r="K137" s="130"/>
    </row>
    <row r="138" spans="1:11" ht="12" customHeight="1" x14ac:dyDescent="0.2">
      <c r="A138" s="75"/>
      <c r="B138" s="70"/>
      <c r="C138" s="70"/>
      <c r="D138" s="70"/>
      <c r="E138" s="70"/>
      <c r="F138" s="70"/>
      <c r="G138" s="70"/>
      <c r="H138" s="70"/>
      <c r="I138" s="70"/>
      <c r="J138" s="76"/>
      <c r="K138" s="130"/>
    </row>
    <row r="139" spans="1:11" ht="12" customHeight="1" x14ac:dyDescent="0.2">
      <c r="A139" s="71"/>
      <c r="B139" s="72"/>
      <c r="C139" s="72"/>
      <c r="D139" s="72"/>
      <c r="E139" s="72"/>
      <c r="F139" s="72"/>
      <c r="G139" s="72"/>
      <c r="H139" s="72"/>
      <c r="I139" s="79"/>
      <c r="J139" s="80"/>
      <c r="K139" s="130"/>
    </row>
    <row r="140" spans="1:11" ht="12" customHeight="1" x14ac:dyDescent="0.2">
      <c r="A140" s="81"/>
      <c r="B140" s="82"/>
      <c r="C140" s="82"/>
      <c r="D140" s="82"/>
      <c r="E140" s="82"/>
      <c r="F140" s="82"/>
      <c r="G140" s="82"/>
      <c r="H140" s="82"/>
      <c r="I140" s="77"/>
      <c r="J140" s="78"/>
      <c r="K140" s="130"/>
    </row>
    <row r="141" spans="1:11" ht="12" customHeight="1" x14ac:dyDescent="0.2">
      <c r="A141" s="71"/>
      <c r="B141" s="72"/>
      <c r="C141" s="72"/>
      <c r="D141" s="72"/>
      <c r="E141" s="72"/>
      <c r="F141" s="72"/>
      <c r="G141" s="72"/>
      <c r="H141" s="72"/>
      <c r="I141" s="79"/>
      <c r="J141" s="80"/>
      <c r="K141" s="130"/>
    </row>
    <row r="142" spans="1:11" ht="12" customHeight="1" x14ac:dyDescent="0.2">
      <c r="A142" s="81"/>
      <c r="B142" s="82"/>
      <c r="C142" s="82"/>
      <c r="D142" s="82"/>
      <c r="E142" s="82"/>
      <c r="F142" s="82"/>
      <c r="G142" s="82"/>
      <c r="H142" s="82"/>
      <c r="I142" s="77"/>
      <c r="J142" s="78"/>
      <c r="K142" s="130"/>
    </row>
    <row r="143" spans="1:11" ht="12" customHeight="1" x14ac:dyDescent="0.2">
      <c r="A143" s="71"/>
      <c r="B143" s="72"/>
      <c r="C143" s="72"/>
      <c r="D143" s="72"/>
      <c r="E143" s="72"/>
      <c r="F143" s="72"/>
      <c r="G143" s="72"/>
      <c r="H143" s="72"/>
      <c r="I143" s="79"/>
      <c r="J143" s="80"/>
      <c r="K143" s="130"/>
    </row>
    <row r="144" spans="1:11" ht="12" customHeight="1" x14ac:dyDescent="0.2">
      <c r="A144" s="81"/>
      <c r="B144" s="82"/>
      <c r="C144" s="82"/>
      <c r="D144" s="82"/>
      <c r="E144" s="82"/>
      <c r="F144" s="82"/>
      <c r="G144" s="82"/>
      <c r="H144" s="82"/>
      <c r="I144" s="211" t="s">
        <v>56</v>
      </c>
      <c r="J144" s="212"/>
      <c r="K144" s="130"/>
    </row>
    <row r="145" spans="1:11" ht="12" customHeight="1" x14ac:dyDescent="0.2">
      <c r="A145" s="71"/>
      <c r="B145" s="72"/>
      <c r="C145" s="72"/>
      <c r="D145" s="72"/>
      <c r="E145" s="72"/>
      <c r="F145" s="72"/>
      <c r="G145" s="72"/>
      <c r="H145" s="72"/>
      <c r="I145" s="83">
        <f>+J145/H123</f>
        <v>8.3062179540054723E-2</v>
      </c>
      <c r="J145" s="84">
        <f>+J109</f>
        <v>1080000</v>
      </c>
      <c r="K145" s="130"/>
    </row>
    <row r="146" spans="1:11" ht="12" customHeight="1" x14ac:dyDescent="0.2">
      <c r="A146" s="75"/>
      <c r="B146" s="70"/>
      <c r="C146" s="70"/>
      <c r="D146" s="70"/>
      <c r="E146" s="70"/>
      <c r="F146" s="70"/>
      <c r="G146" s="70"/>
      <c r="H146" s="70"/>
      <c r="I146" s="82"/>
      <c r="J146" s="85"/>
      <c r="K146" s="130"/>
    </row>
    <row r="147" spans="1:11" ht="15" x14ac:dyDescent="0.2">
      <c r="A147" s="71"/>
      <c r="B147" s="72"/>
      <c r="C147" s="72"/>
      <c r="D147" s="72"/>
      <c r="E147" s="72"/>
      <c r="F147" s="72"/>
      <c r="G147" s="72"/>
      <c r="H147" s="72"/>
      <c r="I147" s="72"/>
      <c r="J147" s="73"/>
      <c r="K147" s="130"/>
    </row>
    <row r="148" spans="1:11" ht="15" x14ac:dyDescent="0.2">
      <c r="A148" s="75"/>
      <c r="B148" s="70"/>
      <c r="C148" s="70"/>
      <c r="D148" s="70"/>
      <c r="E148" s="70"/>
      <c r="F148" s="70"/>
      <c r="G148" s="70"/>
      <c r="H148" s="70"/>
      <c r="I148" s="214"/>
      <c r="J148" s="215"/>
      <c r="K148" s="130"/>
    </row>
    <row r="149" spans="1:11" ht="15" x14ac:dyDescent="0.2">
      <c r="A149" s="71"/>
      <c r="B149" s="72"/>
      <c r="C149" s="72"/>
      <c r="D149" s="72"/>
      <c r="E149" s="72"/>
      <c r="F149" s="72"/>
      <c r="G149" s="72"/>
      <c r="H149" s="72"/>
      <c r="I149" s="216">
        <v>0</v>
      </c>
      <c r="J149" s="217"/>
      <c r="K149" s="130"/>
    </row>
    <row r="150" spans="1:11" ht="15" x14ac:dyDescent="0.2">
      <c r="A150" s="75"/>
      <c r="B150" s="70"/>
      <c r="C150" s="70"/>
      <c r="D150" s="70"/>
      <c r="E150" s="70"/>
      <c r="F150" s="70"/>
      <c r="G150" s="70"/>
      <c r="H150" s="70"/>
      <c r="I150" s="70"/>
      <c r="J150" s="76"/>
      <c r="K150" s="130"/>
    </row>
    <row r="151" spans="1:11" ht="15" x14ac:dyDescent="0.2">
      <c r="A151" s="71"/>
      <c r="B151" s="72"/>
      <c r="C151" s="72"/>
      <c r="D151" s="72"/>
      <c r="E151" s="72"/>
      <c r="F151" s="72"/>
      <c r="G151" s="72"/>
      <c r="H151" s="72"/>
      <c r="I151" s="72"/>
      <c r="J151" s="73"/>
      <c r="K151" s="130"/>
    </row>
    <row r="152" spans="1:11" ht="15" x14ac:dyDescent="0.2">
      <c r="A152" s="218" t="s">
        <v>125</v>
      </c>
      <c r="B152" s="219"/>
      <c r="C152" s="219"/>
      <c r="D152" s="219"/>
      <c r="E152" s="219"/>
      <c r="F152" s="219"/>
      <c r="G152" s="219"/>
      <c r="H152" s="219"/>
      <c r="I152" s="219"/>
      <c r="J152" s="220"/>
      <c r="K152" s="130"/>
    </row>
    <row r="153" spans="1:11" ht="13.5" thickBot="1" x14ac:dyDescent="0.25">
      <c r="A153" s="86"/>
      <c r="B153" s="87"/>
      <c r="C153" s="88"/>
      <c r="D153" s="88"/>
      <c r="E153" s="88"/>
      <c r="F153" s="88"/>
      <c r="G153" s="88"/>
      <c r="H153" s="88"/>
      <c r="I153" s="88"/>
      <c r="J153" s="89"/>
      <c r="K153" s="130"/>
    </row>
    <row r="154" spans="1:11" ht="13.5" thickTop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1" x14ac:dyDescent="0.2">
      <c r="A155" s="213"/>
      <c r="B155" s="213"/>
      <c r="C155" s="213"/>
      <c r="D155" s="213"/>
      <c r="E155" s="213"/>
      <c r="F155" s="221"/>
      <c r="G155" s="210"/>
      <c r="H155" s="210"/>
      <c r="I155" s="223"/>
      <c r="J155" s="1"/>
    </row>
    <row r="156" spans="1:11" x14ac:dyDescent="0.2">
      <c r="A156" s="213"/>
      <c r="B156" s="213"/>
      <c r="C156" s="213"/>
      <c r="D156" s="213"/>
      <c r="E156" s="213"/>
      <c r="F156" s="222"/>
      <c r="G156" s="210"/>
      <c r="H156" s="210"/>
      <c r="I156" s="223"/>
      <c r="J156" s="1"/>
    </row>
    <row r="157" spans="1:11" x14ac:dyDescent="0.2">
      <c r="A157" s="120"/>
      <c r="B157" s="120"/>
      <c r="C157" s="120"/>
      <c r="D157" s="120"/>
      <c r="E157" s="120"/>
      <c r="F157" s="120"/>
      <c r="G157" s="120"/>
      <c r="H157" s="120"/>
      <c r="I157" s="1"/>
      <c r="J157" s="1"/>
    </row>
    <row r="158" spans="1:11" ht="14.25" x14ac:dyDescent="0.2">
      <c r="A158" s="120"/>
      <c r="B158" s="120"/>
      <c r="C158" s="120"/>
      <c r="D158" s="120"/>
      <c r="E158" s="121"/>
      <c r="F158" s="122"/>
      <c r="G158" s="123"/>
      <c r="H158" s="120"/>
      <c r="I158" s="1"/>
      <c r="J158" s="1"/>
    </row>
    <row r="159" spans="1:11" ht="14.25" x14ac:dyDescent="0.2">
      <c r="A159" s="120"/>
      <c r="B159" s="120"/>
      <c r="C159" s="120"/>
      <c r="D159" s="120"/>
      <c r="E159" s="121"/>
      <c r="F159" s="121"/>
      <c r="G159" s="123"/>
      <c r="H159" s="120"/>
      <c r="I159" s="1"/>
      <c r="J159" s="1"/>
    </row>
    <row r="160" spans="1:11" ht="14.25" x14ac:dyDescent="0.2">
      <c r="A160" s="120"/>
      <c r="B160" s="120"/>
      <c r="C160" s="120"/>
      <c r="D160" s="120"/>
      <c r="E160" s="121"/>
      <c r="F160" s="121"/>
      <c r="G160" s="123"/>
      <c r="H160" s="120"/>
      <c r="I160" s="1"/>
      <c r="J160" s="1"/>
    </row>
    <row r="161" spans="1:10" ht="14.25" x14ac:dyDescent="0.2">
      <c r="A161" s="120"/>
      <c r="B161" s="120"/>
      <c r="C161" s="120"/>
      <c r="D161" s="120"/>
      <c r="E161" s="121"/>
      <c r="F161" s="121"/>
      <c r="G161" s="123"/>
      <c r="H161" s="120"/>
      <c r="I161" s="1"/>
      <c r="J161" s="1"/>
    </row>
    <row r="162" spans="1:10" ht="14.25" x14ac:dyDescent="0.2">
      <c r="A162" s="120"/>
      <c r="B162" s="120"/>
      <c r="C162" s="120"/>
      <c r="D162" s="120"/>
      <c r="E162" s="121"/>
      <c r="F162" s="121"/>
      <c r="G162" s="123"/>
      <c r="H162" s="120"/>
      <c r="I162" s="1"/>
      <c r="J162" s="1"/>
    </row>
    <row r="163" spans="1:10" ht="14.25" x14ac:dyDescent="0.2">
      <c r="A163" s="120"/>
      <c r="B163" s="120"/>
      <c r="C163" s="120"/>
      <c r="D163" s="120"/>
      <c r="E163" s="121"/>
      <c r="F163" s="121"/>
      <c r="G163" s="123"/>
      <c r="H163" s="120"/>
      <c r="I163" s="1"/>
      <c r="J163" s="1"/>
    </row>
    <row r="164" spans="1:10" ht="14.25" x14ac:dyDescent="0.2">
      <c r="A164" s="120"/>
      <c r="B164" s="120"/>
      <c r="C164" s="120"/>
      <c r="D164" s="120"/>
      <c r="E164" s="124"/>
      <c r="F164" s="125"/>
      <c r="G164" s="126"/>
      <c r="H164" s="120"/>
      <c r="I164" s="1"/>
      <c r="J164" s="1"/>
    </row>
    <row r="165" spans="1:10" ht="14.25" x14ac:dyDescent="0.2">
      <c r="A165" s="120"/>
      <c r="B165" s="120"/>
      <c r="C165" s="120"/>
      <c r="D165" s="120"/>
      <c r="E165" s="124"/>
      <c r="F165" s="125"/>
      <c r="G165" s="126"/>
      <c r="H165" s="120"/>
      <c r="I165" s="1"/>
      <c r="J165" s="1"/>
    </row>
    <row r="166" spans="1:10" ht="14.25" x14ac:dyDescent="0.2">
      <c r="A166" s="120"/>
      <c r="B166" s="120"/>
      <c r="C166" s="120"/>
      <c r="D166" s="120"/>
      <c r="E166" s="124"/>
      <c r="F166" s="125"/>
      <c r="G166" s="126"/>
      <c r="H166" s="120"/>
      <c r="I166" s="1"/>
      <c r="J166" s="1"/>
    </row>
    <row r="167" spans="1:10" ht="14.25" x14ac:dyDescent="0.2">
      <c r="A167" s="120"/>
      <c r="B167" s="120"/>
      <c r="C167" s="120"/>
      <c r="D167" s="120"/>
      <c r="E167" s="121"/>
      <c r="F167" s="121"/>
      <c r="G167" s="123"/>
      <c r="H167" s="120"/>
      <c r="I167" s="1"/>
      <c r="J167" s="1"/>
    </row>
    <row r="168" spans="1:10" ht="14.25" x14ac:dyDescent="0.2">
      <c r="A168" s="127"/>
      <c r="B168" s="127"/>
      <c r="C168" s="127"/>
      <c r="D168" s="127"/>
      <c r="E168" s="121"/>
      <c r="F168" s="121"/>
      <c r="G168" s="123"/>
      <c r="H168" s="127"/>
    </row>
    <row r="169" spans="1:10" ht="14.25" x14ac:dyDescent="0.2">
      <c r="A169" s="127"/>
      <c r="B169" s="127"/>
      <c r="C169" s="127"/>
      <c r="D169" s="127"/>
      <c r="E169" s="121"/>
      <c r="F169" s="121"/>
      <c r="G169" s="123"/>
      <c r="H169" s="127"/>
    </row>
    <row r="170" spans="1:10" ht="14.25" x14ac:dyDescent="0.2">
      <c r="A170" s="127"/>
      <c r="B170" s="127"/>
      <c r="C170" s="127"/>
      <c r="D170" s="127"/>
      <c r="E170" s="121"/>
      <c r="F170" s="121"/>
      <c r="G170" s="123"/>
      <c r="H170" s="127"/>
    </row>
    <row r="171" spans="1:10" ht="14.25" x14ac:dyDescent="0.2">
      <c r="A171" s="127"/>
      <c r="B171" s="127"/>
      <c r="C171" s="127"/>
      <c r="D171" s="127"/>
      <c r="E171" s="121"/>
      <c r="F171" s="121"/>
      <c r="G171" s="123"/>
      <c r="H171" s="127"/>
    </row>
    <row r="172" spans="1:10" ht="14.25" x14ac:dyDescent="0.2">
      <c r="A172" s="127"/>
      <c r="B172" s="127"/>
      <c r="C172" s="127"/>
      <c r="D172" s="127"/>
      <c r="E172" s="121"/>
      <c r="F172" s="121"/>
      <c r="G172" s="123"/>
      <c r="H172" s="127"/>
    </row>
    <row r="173" spans="1:10" ht="14.25" x14ac:dyDescent="0.2">
      <c r="A173" s="127"/>
      <c r="B173" s="127"/>
      <c r="C173" s="127"/>
      <c r="D173" s="127"/>
      <c r="E173" s="121"/>
      <c r="F173" s="121"/>
      <c r="G173" s="123"/>
      <c r="H173" s="127"/>
    </row>
    <row r="174" spans="1:10" ht="14.25" x14ac:dyDescent="0.2">
      <c r="A174" s="127"/>
      <c r="B174" s="127"/>
      <c r="C174" s="127"/>
      <c r="D174" s="127"/>
      <c r="E174" s="121"/>
      <c r="F174" s="121"/>
      <c r="G174" s="123"/>
      <c r="H174" s="127"/>
    </row>
    <row r="175" spans="1:10" ht="15" x14ac:dyDescent="0.25">
      <c r="A175" s="127"/>
      <c r="B175" s="127"/>
      <c r="C175" s="127"/>
      <c r="D175" s="127"/>
      <c r="E175" s="127"/>
      <c r="F175" s="121"/>
      <c r="G175" s="128"/>
      <c r="H175" s="127"/>
    </row>
    <row r="176" spans="1:10" ht="15" x14ac:dyDescent="0.25">
      <c r="A176" s="127"/>
      <c r="B176" s="127"/>
      <c r="C176" s="127"/>
      <c r="D176" s="127"/>
      <c r="E176" s="127"/>
      <c r="F176" s="127"/>
      <c r="G176" s="129"/>
      <c r="H176" s="127"/>
    </row>
  </sheetData>
  <sheetProtection selectLockedCells="1" selectUnlockedCells="1"/>
  <mergeCells count="37">
    <mergeCell ref="C7:C8"/>
    <mergeCell ref="H116:J116"/>
    <mergeCell ref="H122:I122"/>
    <mergeCell ref="H123:I123"/>
    <mergeCell ref="B42:C42"/>
    <mergeCell ref="B44:E44"/>
    <mergeCell ref="E85:F85"/>
    <mergeCell ref="D115:F115"/>
    <mergeCell ref="D116:F116"/>
    <mergeCell ref="D117:F117"/>
    <mergeCell ref="D118:F118"/>
    <mergeCell ref="H125:I125"/>
    <mergeCell ref="H124:I124"/>
    <mergeCell ref="J1:J3"/>
    <mergeCell ref="E2:I2"/>
    <mergeCell ref="E3:I3"/>
    <mergeCell ref="A12:E13"/>
    <mergeCell ref="F12:H12"/>
    <mergeCell ref="A10:J10"/>
    <mergeCell ref="A1:D1"/>
    <mergeCell ref="E123:F123"/>
    <mergeCell ref="H115:I115"/>
    <mergeCell ref="A2:D2"/>
    <mergeCell ref="A3:D3"/>
    <mergeCell ref="H6:I6"/>
    <mergeCell ref="E114:I114"/>
    <mergeCell ref="F5:H5"/>
    <mergeCell ref="I136:J136"/>
    <mergeCell ref="H126:I126"/>
    <mergeCell ref="G155:H156"/>
    <mergeCell ref="I144:J144"/>
    <mergeCell ref="A155:E156"/>
    <mergeCell ref="I148:J148"/>
    <mergeCell ref="I149:J149"/>
    <mergeCell ref="A152:J152"/>
    <mergeCell ref="F155:F156"/>
    <mergeCell ref="I155:I156"/>
  </mergeCells>
  <phoneticPr fontId="0" type="noConversion"/>
  <printOptions horizontalCentered="1"/>
  <pageMargins left="0.36" right="0.43" top="0.74" bottom="0.78" header="0" footer="0"/>
  <pageSetup scale="70" orientation="portrait" horizontalDpi="300" verticalDpi="300" r:id="rId1"/>
  <headerFooter alignWithMargins="0"/>
  <rowBreaks count="2" manualBreakCount="2">
    <brk id="74" max="16383" man="1"/>
    <brk id="128" max="9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9"/>
  <sheetViews>
    <sheetView showGridLines="0" showZeros="0" tabSelected="1" view="pageBreakPreview" zoomScale="90" zoomScaleNormal="75" zoomScaleSheetLayoutView="90" workbookViewId="0">
      <selection activeCell="H64" sqref="H64"/>
    </sheetView>
  </sheetViews>
  <sheetFormatPr baseColWidth="10" defaultRowHeight="12.75" x14ac:dyDescent="0.2"/>
  <cols>
    <col min="1" max="1" width="2.85546875" customWidth="1"/>
    <col min="2" max="2" width="2.42578125" customWidth="1"/>
    <col min="3" max="3" width="9.42578125" customWidth="1"/>
    <col min="4" max="4" width="8.28515625" customWidth="1"/>
    <col min="5" max="5" width="16.42578125" customWidth="1"/>
    <col min="6" max="6" width="31.5703125" customWidth="1"/>
    <col min="7" max="7" width="13.5703125" customWidth="1"/>
    <col min="8" max="8" width="13" customWidth="1"/>
    <col min="9" max="9" width="9.7109375" customWidth="1"/>
    <col min="10" max="10" width="9.85546875" customWidth="1"/>
    <col min="11" max="11" width="23.42578125" customWidth="1"/>
    <col min="13" max="13" width="23.5703125" bestFit="1" customWidth="1"/>
    <col min="14" max="14" width="14.28515625" bestFit="1" customWidth="1"/>
    <col min="15" max="15" width="13.140625" bestFit="1" customWidth="1"/>
    <col min="16" max="16" width="13.7109375" bestFit="1" customWidth="1"/>
    <col min="17" max="18" width="14" bestFit="1" customWidth="1"/>
  </cols>
  <sheetData>
    <row r="1" spans="1:14" ht="9.9499999999999993" customHeight="1" x14ac:dyDescent="0.2">
      <c r="A1" s="242" t="s">
        <v>5</v>
      </c>
      <c r="B1" s="242"/>
      <c r="C1" s="242"/>
      <c r="D1" s="242"/>
      <c r="E1" s="2"/>
      <c r="K1" s="228" t="s">
        <v>110</v>
      </c>
      <c r="L1" s="130"/>
    </row>
    <row r="2" spans="1:14" ht="11.25" customHeight="1" x14ac:dyDescent="0.2">
      <c r="A2" s="242" t="s">
        <v>6</v>
      </c>
      <c r="B2" s="242"/>
      <c r="C2" s="242"/>
      <c r="D2" s="242"/>
      <c r="E2" s="230" t="s">
        <v>23</v>
      </c>
      <c r="F2" s="230"/>
      <c r="G2" s="230"/>
      <c r="H2" s="230"/>
      <c r="I2" s="230"/>
      <c r="J2" s="230"/>
      <c r="K2" s="229"/>
      <c r="L2" s="130"/>
    </row>
    <row r="3" spans="1:14" ht="12" customHeight="1" x14ac:dyDescent="0.2">
      <c r="A3" s="242" t="s">
        <v>7</v>
      </c>
      <c r="B3" s="242"/>
      <c r="C3" s="242"/>
      <c r="D3" s="242"/>
      <c r="E3" s="231" t="s">
        <v>62</v>
      </c>
      <c r="F3" s="231"/>
      <c r="G3" s="231"/>
      <c r="H3" s="231"/>
      <c r="I3" s="231"/>
      <c r="J3" s="231"/>
      <c r="K3" s="229"/>
      <c r="L3" s="130"/>
    </row>
    <row r="4" spans="1:14" x14ac:dyDescent="0.2">
      <c r="L4" s="130"/>
    </row>
    <row r="5" spans="1:14" x14ac:dyDescent="0.2">
      <c r="B5" s="3"/>
      <c r="C5" s="3"/>
      <c r="D5" s="3"/>
      <c r="E5" s="3"/>
      <c r="F5" s="297" t="s">
        <v>63</v>
      </c>
      <c r="G5" s="297"/>
      <c r="H5" s="297"/>
      <c r="I5" s="141"/>
      <c r="K5" s="1"/>
      <c r="L5" s="130"/>
    </row>
    <row r="6" spans="1:14" ht="6.75" customHeight="1" x14ac:dyDescent="0.2">
      <c r="B6" s="3"/>
      <c r="C6" s="3"/>
      <c r="D6" s="3"/>
      <c r="E6" s="3"/>
      <c r="F6" s="141"/>
      <c r="G6" s="141"/>
      <c r="H6" s="141"/>
      <c r="I6" s="141"/>
      <c r="K6" s="1"/>
      <c r="L6" s="130"/>
    </row>
    <row r="7" spans="1:14" x14ac:dyDescent="0.2">
      <c r="A7" s="1"/>
      <c r="B7" s="1"/>
      <c r="C7" s="248" t="s">
        <v>64</v>
      </c>
      <c r="D7" s="1"/>
      <c r="E7" s="1"/>
      <c r="F7" s="1"/>
      <c r="G7" s="1"/>
      <c r="H7" s="1"/>
      <c r="I7" s="1"/>
      <c r="J7" s="1"/>
      <c r="K7" s="1"/>
      <c r="L7" s="130"/>
    </row>
    <row r="8" spans="1:14" x14ac:dyDescent="0.2">
      <c r="B8" s="3"/>
      <c r="C8" s="248"/>
      <c r="D8" s="3"/>
      <c r="E8" s="3"/>
      <c r="F8" s="1"/>
      <c r="G8" s="1"/>
      <c r="H8" s="3" t="s">
        <v>49</v>
      </c>
      <c r="I8" s="20" t="s">
        <v>50</v>
      </c>
      <c r="K8" s="20" t="s">
        <v>51</v>
      </c>
      <c r="L8" s="130"/>
    </row>
    <row r="9" spans="1:14" x14ac:dyDescent="0.2">
      <c r="L9" s="130"/>
    </row>
    <row r="10" spans="1:14" ht="15" x14ac:dyDescent="0.25">
      <c r="A10" s="241" t="s">
        <v>171</v>
      </c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130"/>
    </row>
    <row r="11" spans="1:14" ht="5.25" customHeight="1" thickBot="1" x14ac:dyDescent="0.3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130"/>
    </row>
    <row r="12" spans="1:14" ht="12" customHeight="1" thickTop="1" x14ac:dyDescent="0.2">
      <c r="A12" s="232" t="s">
        <v>0</v>
      </c>
      <c r="B12" s="233"/>
      <c r="C12" s="233"/>
      <c r="D12" s="233"/>
      <c r="E12" s="234"/>
      <c r="F12" s="238" t="s">
        <v>4</v>
      </c>
      <c r="G12" s="239"/>
      <c r="H12" s="240"/>
      <c r="I12" s="298" t="s">
        <v>65</v>
      </c>
      <c r="J12" s="299"/>
      <c r="K12" s="95" t="s">
        <v>52</v>
      </c>
      <c r="L12" s="130"/>
    </row>
    <row r="13" spans="1:14" ht="12" customHeight="1" thickBot="1" x14ac:dyDescent="0.25">
      <c r="A13" s="235"/>
      <c r="B13" s="236"/>
      <c r="C13" s="236"/>
      <c r="D13" s="236"/>
      <c r="E13" s="237"/>
      <c r="F13" s="23" t="s">
        <v>1</v>
      </c>
      <c r="G13" s="23" t="s">
        <v>2</v>
      </c>
      <c r="H13" s="23" t="s">
        <v>3</v>
      </c>
      <c r="I13" s="300" t="s">
        <v>66</v>
      </c>
      <c r="J13" s="301"/>
      <c r="K13" s="96" t="s">
        <v>172</v>
      </c>
      <c r="L13" s="130"/>
    </row>
    <row r="14" spans="1:14" ht="12" customHeight="1" thickTop="1" x14ac:dyDescent="0.2">
      <c r="A14" s="28" t="s">
        <v>44</v>
      </c>
      <c r="B14" s="29"/>
      <c r="C14" s="29"/>
      <c r="D14" s="29"/>
      <c r="E14" s="30"/>
      <c r="F14" s="97"/>
      <c r="G14" s="97"/>
      <c r="H14" s="98"/>
      <c r="I14" s="142"/>
      <c r="J14" s="143"/>
      <c r="K14" s="31"/>
      <c r="L14" s="130"/>
      <c r="M14" s="136" t="s">
        <v>126</v>
      </c>
    </row>
    <row r="15" spans="1:14" ht="12" customHeight="1" x14ac:dyDescent="0.2">
      <c r="A15" s="144"/>
      <c r="B15" s="33"/>
      <c r="C15" s="33"/>
      <c r="D15" s="33"/>
      <c r="E15" s="34"/>
      <c r="F15" s="99"/>
      <c r="G15" s="99"/>
      <c r="H15" s="100"/>
      <c r="I15" s="145"/>
      <c r="J15" s="117"/>
      <c r="K15" s="35"/>
      <c r="L15" s="130"/>
      <c r="M15" t="s">
        <v>127</v>
      </c>
      <c r="N15" s="146">
        <f>+K44+K51+K52+K56+K57+K63+K64</f>
        <v>3885000</v>
      </c>
    </row>
    <row r="16" spans="1:14" ht="12" customHeight="1" x14ac:dyDescent="0.2">
      <c r="A16" s="36" t="s">
        <v>45</v>
      </c>
      <c r="B16" s="29"/>
      <c r="C16" s="29"/>
      <c r="D16" s="29"/>
      <c r="E16" s="30"/>
      <c r="F16" s="97"/>
      <c r="G16" s="97"/>
      <c r="H16" s="98"/>
      <c r="I16" s="142"/>
      <c r="J16" s="143"/>
      <c r="K16" s="37">
        <v>0</v>
      </c>
      <c r="L16" s="130"/>
      <c r="M16" t="s">
        <v>128</v>
      </c>
      <c r="N16" s="146">
        <f>+K85+K86+K87</f>
        <v>957100</v>
      </c>
    </row>
    <row r="17" spans="1:14" ht="12" customHeight="1" x14ac:dyDescent="0.2">
      <c r="A17" s="43"/>
      <c r="B17" s="39"/>
      <c r="C17" s="39"/>
      <c r="D17" s="39"/>
      <c r="E17" s="40"/>
      <c r="F17" s="99"/>
      <c r="G17" s="99"/>
      <c r="H17" s="100"/>
      <c r="I17" s="145"/>
      <c r="J17" s="117"/>
      <c r="K17" s="41"/>
      <c r="L17" s="130"/>
      <c r="M17" s="302" t="s">
        <v>178</v>
      </c>
      <c r="N17" s="146">
        <f>+K83+K84</f>
        <v>120600</v>
      </c>
    </row>
    <row r="18" spans="1:14" ht="12" customHeight="1" x14ac:dyDescent="0.2">
      <c r="A18" s="49"/>
      <c r="B18" s="29" t="s">
        <v>24</v>
      </c>
      <c r="C18" s="29"/>
      <c r="D18" s="29"/>
      <c r="E18" s="30"/>
      <c r="F18" s="97"/>
      <c r="G18" s="97"/>
      <c r="H18" s="98"/>
      <c r="I18" s="142"/>
      <c r="J18" s="143"/>
      <c r="K18" s="31">
        <v>0</v>
      </c>
      <c r="L18" s="130"/>
      <c r="M18" t="s">
        <v>129</v>
      </c>
      <c r="N18" s="146">
        <f>+K92</f>
        <v>70000</v>
      </c>
    </row>
    <row r="19" spans="1:14" ht="12" customHeight="1" x14ac:dyDescent="0.2">
      <c r="A19" s="43"/>
      <c r="B19" s="39" t="s">
        <v>25</v>
      </c>
      <c r="C19" s="39"/>
      <c r="D19" s="39"/>
      <c r="E19" s="40"/>
      <c r="F19" s="99"/>
      <c r="G19" s="99"/>
      <c r="H19" s="100"/>
      <c r="I19" s="145"/>
      <c r="J19" s="117"/>
      <c r="K19" s="41">
        <v>0</v>
      </c>
      <c r="L19" s="130"/>
      <c r="M19" t="s">
        <v>130</v>
      </c>
      <c r="N19" s="146">
        <f>+K113</f>
        <v>960000</v>
      </c>
    </row>
    <row r="20" spans="1:14" ht="12" customHeight="1" x14ac:dyDescent="0.2">
      <c r="A20" s="44"/>
      <c r="B20" s="45"/>
      <c r="C20" s="45"/>
      <c r="D20" s="45"/>
      <c r="E20" s="46"/>
      <c r="F20" s="101"/>
      <c r="G20" s="101"/>
      <c r="H20" s="102"/>
      <c r="I20" s="147"/>
      <c r="J20" s="148"/>
      <c r="K20" s="47"/>
      <c r="L20" s="132"/>
      <c r="N20" s="149">
        <f>SUM(N15:N19)</f>
        <v>5992700</v>
      </c>
    </row>
    <row r="21" spans="1:14" ht="12" customHeight="1" x14ac:dyDescent="0.2">
      <c r="A21" s="48" t="s">
        <v>140</v>
      </c>
      <c r="B21" s="39"/>
      <c r="C21" s="39"/>
      <c r="D21" s="39"/>
      <c r="E21" s="40"/>
      <c r="F21" s="99"/>
      <c r="G21" s="99"/>
      <c r="H21" s="100"/>
      <c r="I21" s="145"/>
      <c r="J21" s="117"/>
      <c r="K21" s="35">
        <v>0</v>
      </c>
      <c r="L21" s="130"/>
    </row>
    <row r="22" spans="1:14" ht="12" customHeight="1" x14ac:dyDescent="0.2">
      <c r="A22" s="36"/>
      <c r="B22" s="45"/>
      <c r="C22" s="45"/>
      <c r="D22" s="45"/>
      <c r="E22" s="46"/>
      <c r="F22" s="101"/>
      <c r="G22" s="101"/>
      <c r="H22" s="102"/>
      <c r="I22" s="147"/>
      <c r="J22" s="148"/>
      <c r="K22" s="47"/>
      <c r="L22" s="130"/>
    </row>
    <row r="23" spans="1:14" ht="12" customHeight="1" x14ac:dyDescent="0.2">
      <c r="A23" s="48"/>
      <c r="B23" s="39" t="s">
        <v>26</v>
      </c>
      <c r="C23" s="39"/>
      <c r="D23" s="39"/>
      <c r="E23" s="40"/>
      <c r="F23" s="99"/>
      <c r="G23" s="99"/>
      <c r="H23" s="100"/>
      <c r="I23" s="145"/>
      <c r="J23" s="117"/>
      <c r="K23" s="41">
        <v>0</v>
      </c>
      <c r="L23" s="130"/>
    </row>
    <row r="24" spans="1:14" ht="12" customHeight="1" x14ac:dyDescent="0.2">
      <c r="A24" s="44"/>
      <c r="B24" s="45" t="s">
        <v>25</v>
      </c>
      <c r="C24" s="45"/>
      <c r="D24" s="45"/>
      <c r="E24" s="46"/>
      <c r="F24" s="101"/>
      <c r="G24" s="101"/>
      <c r="H24" s="102"/>
      <c r="I24" s="147"/>
      <c r="J24" s="148"/>
      <c r="K24" s="31">
        <v>0</v>
      </c>
      <c r="L24" s="130"/>
    </row>
    <row r="25" spans="1:14" ht="12" customHeight="1" x14ac:dyDescent="0.2">
      <c r="A25" s="43"/>
      <c r="B25" s="39" t="s">
        <v>10</v>
      </c>
      <c r="C25" s="39"/>
      <c r="D25" s="39"/>
      <c r="E25" s="40"/>
      <c r="F25" s="99"/>
      <c r="G25" s="99"/>
      <c r="H25" s="100"/>
      <c r="I25" s="145"/>
      <c r="J25" s="117"/>
      <c r="K25" s="41">
        <v>0</v>
      </c>
      <c r="L25" s="130"/>
    </row>
    <row r="26" spans="1:14" ht="12" customHeight="1" x14ac:dyDescent="0.2">
      <c r="A26" s="49"/>
      <c r="B26" s="29"/>
      <c r="C26" s="29"/>
      <c r="D26" s="29"/>
      <c r="E26" s="30"/>
      <c r="F26" s="97"/>
      <c r="G26" s="97"/>
      <c r="H26" s="98"/>
      <c r="I26" s="142"/>
      <c r="J26" s="143"/>
      <c r="K26" s="31"/>
      <c r="L26" s="132"/>
    </row>
    <row r="27" spans="1:14" ht="12" customHeight="1" x14ac:dyDescent="0.2">
      <c r="A27" s="48" t="s">
        <v>111</v>
      </c>
      <c r="B27" s="33"/>
      <c r="C27" s="33"/>
      <c r="D27" s="33"/>
      <c r="E27" s="34"/>
      <c r="F27" s="99"/>
      <c r="G27" s="99"/>
      <c r="H27" s="100"/>
      <c r="I27" s="145"/>
      <c r="J27" s="117"/>
      <c r="K27" s="35">
        <v>0</v>
      </c>
      <c r="L27" s="130"/>
    </row>
    <row r="28" spans="1:14" ht="12" customHeight="1" x14ac:dyDescent="0.2">
      <c r="A28" s="49"/>
      <c r="B28" s="29" t="s">
        <v>112</v>
      </c>
      <c r="C28" s="29"/>
      <c r="D28" s="29"/>
      <c r="E28" s="30"/>
      <c r="F28" s="97"/>
      <c r="G28" s="97"/>
      <c r="H28" s="98"/>
      <c r="I28" s="142"/>
      <c r="J28" s="143"/>
      <c r="K28" s="31">
        <v>0</v>
      </c>
      <c r="L28" s="130"/>
    </row>
    <row r="29" spans="1:14" ht="12" customHeight="1" x14ac:dyDescent="0.2">
      <c r="A29" s="43"/>
      <c r="B29" s="39" t="s">
        <v>9</v>
      </c>
      <c r="C29" s="39"/>
      <c r="D29" s="39"/>
      <c r="E29" s="40"/>
      <c r="F29" s="99"/>
      <c r="G29" s="99"/>
      <c r="H29" s="100"/>
      <c r="I29" s="145"/>
      <c r="J29" s="117"/>
      <c r="K29" s="41">
        <v>0</v>
      </c>
      <c r="L29" s="130"/>
    </row>
    <row r="30" spans="1:14" ht="12" customHeight="1" x14ac:dyDescent="0.2">
      <c r="A30" s="49"/>
      <c r="B30" s="29" t="s">
        <v>27</v>
      </c>
      <c r="C30" s="29"/>
      <c r="D30" s="29"/>
      <c r="E30" s="30"/>
      <c r="F30" s="97"/>
      <c r="G30" s="97"/>
      <c r="H30" s="98"/>
      <c r="I30" s="142"/>
      <c r="J30" s="143"/>
      <c r="K30" s="31">
        <v>0</v>
      </c>
      <c r="L30" s="130"/>
    </row>
    <row r="31" spans="1:14" ht="12" customHeight="1" x14ac:dyDescent="0.2">
      <c r="A31" s="43"/>
      <c r="B31" s="39" t="s">
        <v>113</v>
      </c>
      <c r="C31" s="39"/>
      <c r="D31" s="39"/>
      <c r="E31" s="40"/>
      <c r="F31" s="99"/>
      <c r="G31" s="99"/>
      <c r="H31" s="100"/>
      <c r="I31" s="145"/>
      <c r="J31" s="117"/>
      <c r="K31" s="41">
        <v>0</v>
      </c>
      <c r="L31" s="130"/>
    </row>
    <row r="32" spans="1:14" ht="12" customHeight="1" x14ac:dyDescent="0.2">
      <c r="A32" s="49"/>
      <c r="B32" s="29" t="s">
        <v>115</v>
      </c>
      <c r="C32" s="29"/>
      <c r="D32" s="29"/>
      <c r="E32" s="30"/>
      <c r="F32" s="97"/>
      <c r="G32" s="97"/>
      <c r="H32" s="98"/>
      <c r="I32" s="142"/>
      <c r="J32" s="143"/>
      <c r="K32" s="31">
        <v>0</v>
      </c>
      <c r="L32" s="130"/>
    </row>
    <row r="33" spans="1:12" ht="12" customHeight="1" x14ac:dyDescent="0.2">
      <c r="A33" s="43"/>
      <c r="B33" s="39" t="s">
        <v>141</v>
      </c>
      <c r="C33" s="39"/>
      <c r="D33" s="39"/>
      <c r="E33" s="40"/>
      <c r="F33" s="99"/>
      <c r="G33" s="99"/>
      <c r="H33" s="100"/>
      <c r="I33" s="145"/>
      <c r="J33" s="117"/>
      <c r="K33" s="41">
        <v>0</v>
      </c>
      <c r="L33" s="130"/>
    </row>
    <row r="34" spans="1:12" ht="12" customHeight="1" x14ac:dyDescent="0.2">
      <c r="A34" s="49"/>
      <c r="B34" s="29" t="s">
        <v>142</v>
      </c>
      <c r="C34" s="29"/>
      <c r="D34" s="29"/>
      <c r="E34" s="30"/>
      <c r="F34" s="97"/>
      <c r="G34" s="97"/>
      <c r="H34" s="98"/>
      <c r="I34" s="142"/>
      <c r="J34" s="143"/>
      <c r="K34" s="31">
        <v>0</v>
      </c>
      <c r="L34" s="130"/>
    </row>
    <row r="35" spans="1:12" ht="12" customHeight="1" x14ac:dyDescent="0.2">
      <c r="A35" s="43"/>
      <c r="B35" s="39" t="s">
        <v>143</v>
      </c>
      <c r="C35" s="39"/>
      <c r="D35" s="39"/>
      <c r="E35" s="40"/>
      <c r="F35" s="99"/>
      <c r="G35" s="99"/>
      <c r="H35" s="100"/>
      <c r="I35" s="145"/>
      <c r="J35" s="117"/>
      <c r="K35" s="41">
        <v>0</v>
      </c>
      <c r="L35" s="130"/>
    </row>
    <row r="36" spans="1:12" ht="12" customHeight="1" x14ac:dyDescent="0.2">
      <c r="A36" s="49"/>
      <c r="B36" s="29" t="s">
        <v>10</v>
      </c>
      <c r="C36" s="29"/>
      <c r="D36" s="29"/>
      <c r="E36" s="30"/>
      <c r="F36" s="97"/>
      <c r="G36" s="97"/>
      <c r="H36" s="98"/>
      <c r="I36" s="142"/>
      <c r="J36" s="143"/>
      <c r="K36" s="31">
        <v>0</v>
      </c>
      <c r="L36" s="130"/>
    </row>
    <row r="37" spans="1:12" ht="12" customHeight="1" x14ac:dyDescent="0.2">
      <c r="A37" s="43"/>
      <c r="B37" s="39" t="s">
        <v>144</v>
      </c>
      <c r="C37" s="39"/>
      <c r="D37" s="39"/>
      <c r="E37" s="40"/>
      <c r="F37" s="99"/>
      <c r="G37" s="99"/>
      <c r="H37" s="100"/>
      <c r="I37" s="145"/>
      <c r="J37" s="117"/>
      <c r="K37" s="41">
        <v>0</v>
      </c>
      <c r="L37" s="130"/>
    </row>
    <row r="38" spans="1:12" ht="12" customHeight="1" x14ac:dyDescent="0.2">
      <c r="A38" s="49"/>
      <c r="B38" s="29"/>
      <c r="C38" s="29"/>
      <c r="D38" s="29"/>
      <c r="E38" s="30"/>
      <c r="F38" s="97"/>
      <c r="G38" s="97"/>
      <c r="H38" s="98"/>
      <c r="I38" s="142"/>
      <c r="J38" s="143"/>
      <c r="K38" s="31"/>
      <c r="L38" s="130"/>
    </row>
    <row r="39" spans="1:12" ht="12" customHeight="1" x14ac:dyDescent="0.2">
      <c r="A39" s="43"/>
      <c r="B39" s="39"/>
      <c r="C39" s="39"/>
      <c r="D39" s="39"/>
      <c r="E39" s="40"/>
      <c r="F39" s="99"/>
      <c r="G39" s="99"/>
      <c r="H39" s="100"/>
      <c r="I39" s="145"/>
      <c r="J39" s="117"/>
      <c r="K39" s="41"/>
      <c r="L39" s="132"/>
    </row>
    <row r="40" spans="1:12" ht="12" customHeight="1" x14ac:dyDescent="0.2">
      <c r="A40" s="50" t="s">
        <v>67</v>
      </c>
      <c r="B40" s="51"/>
      <c r="C40" s="51"/>
      <c r="D40" s="51"/>
      <c r="E40" s="52"/>
      <c r="F40" s="97"/>
      <c r="G40" s="97"/>
      <c r="H40" s="98"/>
      <c r="I40" s="142"/>
      <c r="J40" s="143"/>
      <c r="K40" s="37">
        <f>SUM(K41:K57)</f>
        <v>1505000</v>
      </c>
      <c r="L40" s="130"/>
    </row>
    <row r="41" spans="1:12" ht="12" customHeight="1" x14ac:dyDescent="0.2">
      <c r="A41" s="43"/>
      <c r="B41" s="39" t="s">
        <v>28</v>
      </c>
      <c r="C41" s="39"/>
      <c r="D41" s="39"/>
      <c r="E41" s="40"/>
      <c r="F41" s="99"/>
      <c r="G41" s="99"/>
      <c r="H41" s="100"/>
      <c r="I41" s="145"/>
      <c r="J41" s="150"/>
      <c r="K41" s="41">
        <v>0</v>
      </c>
      <c r="L41" s="130"/>
    </row>
    <row r="42" spans="1:12" ht="12" customHeight="1" x14ac:dyDescent="0.2">
      <c r="A42" s="49"/>
      <c r="B42" s="29" t="s">
        <v>145</v>
      </c>
      <c r="C42" s="29"/>
      <c r="D42" s="29"/>
      <c r="E42" s="30"/>
      <c r="F42" s="97"/>
      <c r="G42" s="97"/>
      <c r="H42" s="98"/>
      <c r="I42" s="142"/>
      <c r="J42" s="143"/>
      <c r="K42" s="31">
        <v>0</v>
      </c>
      <c r="L42" s="130"/>
    </row>
    <row r="43" spans="1:12" ht="12" customHeight="1" x14ac:dyDescent="0.2">
      <c r="A43" s="43"/>
      <c r="B43" s="39" t="s">
        <v>146</v>
      </c>
      <c r="C43" s="39"/>
      <c r="D43" s="39"/>
      <c r="E43" s="40"/>
      <c r="F43" s="99"/>
      <c r="G43" s="99"/>
      <c r="H43" s="100"/>
      <c r="I43" s="145"/>
      <c r="J43" s="117"/>
      <c r="K43" s="41">
        <v>0</v>
      </c>
      <c r="L43" s="130"/>
    </row>
    <row r="44" spans="1:12" ht="12" customHeight="1" x14ac:dyDescent="0.2">
      <c r="A44" s="49"/>
      <c r="B44" s="29" t="s">
        <v>147</v>
      </c>
      <c r="C44" s="29"/>
      <c r="D44" s="29"/>
      <c r="E44" s="30"/>
      <c r="F44" s="97"/>
      <c r="G44" s="97" t="s">
        <v>85</v>
      </c>
      <c r="H44" s="98">
        <v>10</v>
      </c>
      <c r="I44" s="294">
        <v>35000</v>
      </c>
      <c r="J44" s="295"/>
      <c r="K44" s="31">
        <f>I44*H44</f>
        <v>350000</v>
      </c>
      <c r="L44" s="130"/>
    </row>
    <row r="45" spans="1:12" ht="12" customHeight="1" x14ac:dyDescent="0.2">
      <c r="A45" s="43"/>
      <c r="B45" s="39" t="s">
        <v>29</v>
      </c>
      <c r="C45" s="39"/>
      <c r="D45" s="39"/>
      <c r="E45" s="40"/>
      <c r="F45" s="99"/>
      <c r="G45" s="99"/>
      <c r="H45" s="100"/>
      <c r="I45" s="145"/>
      <c r="J45" s="117"/>
      <c r="K45" s="41">
        <v>0</v>
      </c>
      <c r="L45" s="130"/>
    </row>
    <row r="46" spans="1:12" ht="12" customHeight="1" x14ac:dyDescent="0.2">
      <c r="A46" s="49"/>
      <c r="B46" s="29" t="s">
        <v>148</v>
      </c>
      <c r="C46" s="29"/>
      <c r="D46" s="29"/>
      <c r="E46" s="30"/>
      <c r="F46" s="97"/>
      <c r="G46" s="97"/>
      <c r="H46" s="98"/>
      <c r="I46" s="142"/>
      <c r="J46" s="143"/>
      <c r="K46" s="31">
        <v>0</v>
      </c>
      <c r="L46" s="130"/>
    </row>
    <row r="47" spans="1:12" ht="12" customHeight="1" x14ac:dyDescent="0.2">
      <c r="A47" s="48"/>
      <c r="B47" s="39" t="s">
        <v>30</v>
      </c>
      <c r="C47" s="33"/>
      <c r="D47" s="33"/>
      <c r="E47" s="34"/>
      <c r="F47" s="99"/>
      <c r="G47" s="99"/>
      <c r="H47" s="100"/>
      <c r="I47" s="145"/>
      <c r="J47" s="117"/>
      <c r="K47" s="41">
        <v>0</v>
      </c>
      <c r="L47" s="130"/>
    </row>
    <row r="48" spans="1:12" ht="12" customHeight="1" x14ac:dyDescent="0.2">
      <c r="A48" s="49"/>
      <c r="B48" s="29" t="s">
        <v>149</v>
      </c>
      <c r="C48" s="29"/>
      <c r="D48" s="29"/>
      <c r="E48" s="30"/>
      <c r="F48" s="97"/>
      <c r="G48" s="97"/>
      <c r="H48" s="98"/>
      <c r="I48" s="142"/>
      <c r="J48" s="143"/>
      <c r="K48" s="31">
        <v>0</v>
      </c>
      <c r="L48" s="130"/>
    </row>
    <row r="49" spans="1:12" ht="12" customHeight="1" x14ac:dyDescent="0.2">
      <c r="A49" s="43"/>
      <c r="B49" s="39" t="s">
        <v>150</v>
      </c>
      <c r="C49" s="39"/>
      <c r="D49" s="39"/>
      <c r="E49" s="40"/>
      <c r="F49" s="99"/>
      <c r="G49" s="99"/>
      <c r="H49" s="100"/>
      <c r="I49" s="145"/>
      <c r="J49" s="117"/>
      <c r="K49" s="41">
        <v>0</v>
      </c>
      <c r="L49" s="130"/>
    </row>
    <row r="50" spans="1:12" ht="12" customHeight="1" x14ac:dyDescent="0.2">
      <c r="A50" s="49"/>
      <c r="B50" s="45" t="s">
        <v>31</v>
      </c>
      <c r="C50" s="45"/>
      <c r="D50" s="45"/>
      <c r="E50" s="46"/>
      <c r="F50" s="97"/>
      <c r="G50" s="97"/>
      <c r="H50" s="98"/>
      <c r="I50" s="142"/>
      <c r="J50" s="143"/>
      <c r="K50" s="31">
        <v>0</v>
      </c>
      <c r="L50" s="130"/>
    </row>
    <row r="51" spans="1:12" ht="12" customHeight="1" x14ac:dyDescent="0.2">
      <c r="A51" s="43"/>
      <c r="B51" s="39" t="s">
        <v>77</v>
      </c>
      <c r="C51" s="39"/>
      <c r="D51" s="39"/>
      <c r="E51" s="40"/>
      <c r="F51" s="99"/>
      <c r="G51" s="99" t="s">
        <v>85</v>
      </c>
      <c r="H51" s="100">
        <v>4</v>
      </c>
      <c r="I51" s="289">
        <v>35000</v>
      </c>
      <c r="J51" s="290"/>
      <c r="K51" s="41">
        <f>I51*H51</f>
        <v>140000</v>
      </c>
      <c r="L51" s="130"/>
    </row>
    <row r="52" spans="1:12" ht="12" customHeight="1" x14ac:dyDescent="0.2">
      <c r="A52" s="49"/>
      <c r="B52" s="45" t="s">
        <v>79</v>
      </c>
      <c r="C52" s="45"/>
      <c r="D52" s="45"/>
      <c r="E52" s="46"/>
      <c r="F52" s="101" t="s">
        <v>87</v>
      </c>
      <c r="G52" s="101" t="s">
        <v>85</v>
      </c>
      <c r="H52" s="102">
        <v>15</v>
      </c>
      <c r="I52" s="294">
        <v>35000</v>
      </c>
      <c r="J52" s="295"/>
      <c r="K52" s="31">
        <f>I52*H52</f>
        <v>525000</v>
      </c>
      <c r="L52" s="130"/>
    </row>
    <row r="53" spans="1:12" ht="12" customHeight="1" x14ac:dyDescent="0.2">
      <c r="A53" s="43"/>
      <c r="B53" s="39" t="s">
        <v>12</v>
      </c>
      <c r="C53" s="39"/>
      <c r="D53" s="39"/>
      <c r="E53" s="40"/>
      <c r="F53" s="99"/>
      <c r="G53" s="99"/>
      <c r="H53" s="100"/>
      <c r="I53" s="145"/>
      <c r="J53" s="117"/>
      <c r="K53" s="41">
        <v>0</v>
      </c>
      <c r="L53" s="130"/>
    </row>
    <row r="54" spans="1:12" ht="12" customHeight="1" x14ac:dyDescent="0.2">
      <c r="A54" s="49"/>
      <c r="B54" s="45"/>
      <c r="C54" s="45" t="s">
        <v>32</v>
      </c>
      <c r="D54" s="45"/>
      <c r="E54" s="46"/>
      <c r="F54" s="97"/>
      <c r="G54" s="97"/>
      <c r="H54" s="98"/>
      <c r="I54" s="142"/>
      <c r="J54" s="143"/>
      <c r="K54" s="31">
        <v>0</v>
      </c>
      <c r="L54" s="130"/>
    </row>
    <row r="55" spans="1:12" ht="12" customHeight="1" x14ac:dyDescent="0.2">
      <c r="A55" s="43"/>
      <c r="B55" s="39"/>
      <c r="C55" s="39" t="s">
        <v>33</v>
      </c>
      <c r="D55" s="39"/>
      <c r="E55" s="40"/>
      <c r="F55" s="99"/>
      <c r="G55" s="99"/>
      <c r="H55" s="100"/>
      <c r="I55" s="145"/>
      <c r="J55" s="117"/>
      <c r="K55" s="41">
        <v>0</v>
      </c>
      <c r="L55" s="130"/>
    </row>
    <row r="56" spans="1:12" ht="12" customHeight="1" x14ac:dyDescent="0.2">
      <c r="A56" s="49"/>
      <c r="B56" s="45" t="s">
        <v>60</v>
      </c>
      <c r="C56" s="45"/>
      <c r="D56" s="45"/>
      <c r="E56" s="46"/>
      <c r="F56" s="97"/>
      <c r="G56" s="101" t="s">
        <v>85</v>
      </c>
      <c r="H56" s="102">
        <v>9</v>
      </c>
      <c r="I56" s="294">
        <v>35000</v>
      </c>
      <c r="J56" s="295"/>
      <c r="K56" s="31">
        <f>I56*H56</f>
        <v>315000</v>
      </c>
      <c r="L56" s="130"/>
    </row>
    <row r="57" spans="1:12" ht="12" customHeight="1" x14ac:dyDescent="0.2">
      <c r="A57" s="43"/>
      <c r="B57" s="39" t="s">
        <v>25</v>
      </c>
      <c r="C57" s="39"/>
      <c r="D57" s="39"/>
      <c r="E57" s="40"/>
      <c r="F57" s="99"/>
      <c r="G57" s="99" t="s">
        <v>85</v>
      </c>
      <c r="H57" s="100">
        <v>5</v>
      </c>
      <c r="I57" s="289">
        <v>35000</v>
      </c>
      <c r="J57" s="290"/>
      <c r="K57" s="41">
        <f>I57*H57</f>
        <v>175000</v>
      </c>
      <c r="L57" s="130"/>
    </row>
    <row r="58" spans="1:12" ht="12" customHeight="1" x14ac:dyDescent="0.2">
      <c r="A58" s="49"/>
      <c r="B58" s="45"/>
      <c r="C58" s="45"/>
      <c r="D58" s="45"/>
      <c r="E58" s="46"/>
      <c r="F58" s="97"/>
      <c r="G58" s="97"/>
      <c r="H58" s="98"/>
      <c r="I58" s="142"/>
      <c r="J58" s="143"/>
      <c r="K58" s="31"/>
      <c r="L58" s="130"/>
    </row>
    <row r="59" spans="1:12" ht="12" customHeight="1" x14ac:dyDescent="0.2">
      <c r="A59" s="43"/>
      <c r="B59" s="39"/>
      <c r="C59" s="39"/>
      <c r="D59" s="39"/>
      <c r="E59" s="40"/>
      <c r="F59" s="99"/>
      <c r="G59" s="99"/>
      <c r="H59" s="100"/>
      <c r="I59" s="145"/>
      <c r="J59" s="117"/>
      <c r="K59" s="41"/>
      <c r="L59" s="130"/>
    </row>
    <row r="60" spans="1:12" ht="12" customHeight="1" x14ac:dyDescent="0.2">
      <c r="A60" s="49"/>
      <c r="B60" s="29"/>
      <c r="C60" s="29"/>
      <c r="D60" s="29"/>
      <c r="E60" s="30"/>
      <c r="F60" s="97"/>
      <c r="G60" s="97"/>
      <c r="H60" s="98"/>
      <c r="I60" s="142"/>
      <c r="J60" s="143"/>
      <c r="K60" s="31"/>
      <c r="L60" s="132"/>
    </row>
    <row r="61" spans="1:12" ht="12" customHeight="1" x14ac:dyDescent="0.2">
      <c r="A61" s="48" t="s">
        <v>46</v>
      </c>
      <c r="B61" s="39"/>
      <c r="C61" s="39"/>
      <c r="D61" s="39"/>
      <c r="E61" s="40"/>
      <c r="F61" s="99"/>
      <c r="G61" s="99"/>
      <c r="H61" s="100"/>
      <c r="I61" s="145"/>
      <c r="J61" s="117"/>
      <c r="K61" s="35">
        <f>SUM(K63:K68)</f>
        <v>2380000</v>
      </c>
      <c r="L61" s="130"/>
    </row>
    <row r="62" spans="1:12" ht="12" customHeight="1" x14ac:dyDescent="0.2">
      <c r="A62" s="49"/>
      <c r="B62" s="29"/>
      <c r="C62" s="29"/>
      <c r="D62" s="29"/>
      <c r="E62" s="30"/>
      <c r="F62" s="97"/>
      <c r="G62" s="97"/>
      <c r="H62" s="98"/>
      <c r="I62" s="142"/>
      <c r="J62" s="143"/>
      <c r="K62" s="31"/>
      <c r="L62" s="130"/>
    </row>
    <row r="63" spans="1:12" ht="12" customHeight="1" x14ac:dyDescent="0.2">
      <c r="A63" s="43"/>
      <c r="B63" s="39" t="s">
        <v>151</v>
      </c>
      <c r="C63" s="39"/>
      <c r="D63" s="39"/>
      <c r="E63" s="40"/>
      <c r="F63" s="99" t="s">
        <v>152</v>
      </c>
      <c r="G63" s="99" t="s">
        <v>85</v>
      </c>
      <c r="H63" s="100">
        <v>48</v>
      </c>
      <c r="I63" s="289">
        <v>35000</v>
      </c>
      <c r="J63" s="290"/>
      <c r="K63" s="41">
        <f>I63*H63</f>
        <v>1680000</v>
      </c>
      <c r="L63" s="130"/>
    </row>
    <row r="64" spans="1:12" ht="12" customHeight="1" x14ac:dyDescent="0.2">
      <c r="A64" s="49"/>
      <c r="B64" s="45" t="s">
        <v>13</v>
      </c>
      <c r="C64" s="29"/>
      <c r="D64" s="29"/>
      <c r="E64" s="29" t="s">
        <v>153</v>
      </c>
      <c r="F64" s="97"/>
      <c r="G64" s="97" t="s">
        <v>85</v>
      </c>
      <c r="H64" s="98">
        <v>20</v>
      </c>
      <c r="I64" s="294">
        <v>35000</v>
      </c>
      <c r="J64" s="295"/>
      <c r="K64" s="31">
        <f>I64*H64</f>
        <v>700000</v>
      </c>
      <c r="L64" s="130"/>
    </row>
    <row r="65" spans="1:12" ht="12" customHeight="1" x14ac:dyDescent="0.2">
      <c r="A65" s="43"/>
      <c r="B65" s="39" t="s">
        <v>35</v>
      </c>
      <c r="C65" s="39"/>
      <c r="D65" s="39"/>
      <c r="E65" s="40"/>
      <c r="F65" s="99"/>
      <c r="G65" s="99"/>
      <c r="H65" s="100"/>
      <c r="I65" s="145"/>
      <c r="J65" s="117"/>
      <c r="K65" s="41">
        <v>0</v>
      </c>
      <c r="L65" s="133"/>
    </row>
    <row r="66" spans="1:12" ht="12" customHeight="1" x14ac:dyDescent="0.2">
      <c r="A66" s="49"/>
      <c r="B66" s="29" t="s">
        <v>36</v>
      </c>
      <c r="C66" s="29"/>
      <c r="D66" s="29"/>
      <c r="E66" s="30"/>
      <c r="F66" s="97"/>
      <c r="G66" s="97"/>
      <c r="H66" s="98"/>
      <c r="I66" s="142"/>
      <c r="J66" s="143"/>
      <c r="K66" s="31">
        <v>0</v>
      </c>
      <c r="L66" s="130"/>
    </row>
    <row r="67" spans="1:12" ht="12" customHeight="1" x14ac:dyDescent="0.2">
      <c r="A67" s="43"/>
      <c r="B67" s="39" t="s">
        <v>118</v>
      </c>
      <c r="C67" s="39"/>
      <c r="D67" s="39"/>
      <c r="E67" s="40"/>
      <c r="F67" s="99"/>
      <c r="G67" s="99"/>
      <c r="H67" s="100"/>
      <c r="I67" s="145"/>
      <c r="J67" s="117"/>
      <c r="K67" s="41">
        <v>0</v>
      </c>
      <c r="L67" s="130"/>
    </row>
    <row r="68" spans="1:12" ht="12" customHeight="1" x14ac:dyDescent="0.2">
      <c r="A68" s="49"/>
      <c r="B68" s="29" t="s">
        <v>119</v>
      </c>
      <c r="C68" s="29"/>
      <c r="D68" s="29"/>
      <c r="E68" s="30"/>
      <c r="F68" s="97"/>
      <c r="G68" s="97"/>
      <c r="H68" s="98"/>
      <c r="I68" s="142"/>
      <c r="J68" s="143"/>
      <c r="K68" s="31">
        <v>0</v>
      </c>
      <c r="L68" s="130"/>
    </row>
    <row r="69" spans="1:12" ht="15.75" customHeight="1" x14ac:dyDescent="0.2">
      <c r="A69" s="43"/>
      <c r="B69" s="296"/>
      <c r="C69" s="296"/>
      <c r="D69" s="39"/>
      <c r="E69" s="40"/>
      <c r="F69" s="99"/>
      <c r="G69" s="99"/>
      <c r="H69" s="100"/>
      <c r="I69" s="145"/>
      <c r="J69" s="117"/>
      <c r="K69" s="41">
        <v>0</v>
      </c>
      <c r="L69" s="130"/>
    </row>
    <row r="70" spans="1:12" ht="12" customHeight="1" x14ac:dyDescent="0.2">
      <c r="A70" s="49"/>
      <c r="B70" s="29"/>
      <c r="C70" s="29"/>
      <c r="D70" s="29"/>
      <c r="E70" s="30"/>
      <c r="F70" s="97"/>
      <c r="G70" s="97"/>
      <c r="H70" s="98"/>
      <c r="I70" s="142"/>
      <c r="J70" s="143"/>
      <c r="K70" s="31"/>
      <c r="L70" s="130"/>
    </row>
    <row r="71" spans="1:12" ht="12" customHeight="1" x14ac:dyDescent="0.2">
      <c r="A71" s="43"/>
      <c r="B71" s="39"/>
      <c r="C71" s="39"/>
      <c r="D71" s="39"/>
      <c r="E71" s="40"/>
      <c r="F71" s="99"/>
      <c r="G71" s="99"/>
      <c r="H71" s="100"/>
      <c r="I71" s="145"/>
      <c r="J71" s="117"/>
      <c r="K71" s="41"/>
      <c r="L71" s="132"/>
    </row>
    <row r="72" spans="1:12" ht="15.75" x14ac:dyDescent="0.2">
      <c r="A72" s="50"/>
      <c r="B72" s="29"/>
      <c r="C72" s="53" t="s">
        <v>154</v>
      </c>
      <c r="D72" s="53"/>
      <c r="E72" s="30"/>
      <c r="F72" s="97"/>
      <c r="G72" s="97"/>
      <c r="H72" s="98"/>
      <c r="I72" s="142"/>
      <c r="J72" s="143"/>
      <c r="K72" s="37">
        <f>K61+K40</f>
        <v>3885000</v>
      </c>
      <c r="L72" s="133"/>
    </row>
    <row r="73" spans="1:12" ht="12" customHeight="1" x14ac:dyDescent="0.2">
      <c r="A73" s="43"/>
      <c r="B73" s="39"/>
      <c r="C73" s="39"/>
      <c r="D73" s="39"/>
      <c r="E73" s="40"/>
      <c r="F73" s="99"/>
      <c r="G73" s="99"/>
      <c r="H73" s="100"/>
      <c r="I73" s="145"/>
      <c r="J73" s="117"/>
      <c r="K73" s="41"/>
      <c r="L73" s="133"/>
    </row>
    <row r="74" spans="1:12" ht="12" customHeight="1" x14ac:dyDescent="0.2">
      <c r="A74" s="49"/>
      <c r="B74" s="29"/>
      <c r="C74" s="29"/>
      <c r="D74" s="29"/>
      <c r="E74" s="30"/>
      <c r="F74" s="97"/>
      <c r="G74" s="97"/>
      <c r="H74" s="98"/>
      <c r="I74" s="142"/>
      <c r="J74" s="143"/>
      <c r="K74" s="31"/>
      <c r="L74" s="133"/>
    </row>
    <row r="75" spans="1:12" ht="12" customHeight="1" x14ac:dyDescent="0.2">
      <c r="A75" s="43"/>
      <c r="B75" s="39"/>
      <c r="C75" s="39"/>
      <c r="D75" s="39"/>
      <c r="E75" s="40"/>
      <c r="F75" s="99"/>
      <c r="G75" s="99"/>
      <c r="H75" s="100"/>
      <c r="I75" s="145"/>
      <c r="J75" s="117"/>
      <c r="K75" s="41"/>
      <c r="L75" s="133"/>
    </row>
    <row r="76" spans="1:12" ht="12" customHeight="1" x14ac:dyDescent="0.2">
      <c r="A76" s="49"/>
      <c r="B76" s="29"/>
      <c r="C76" s="29"/>
      <c r="D76" s="29"/>
      <c r="E76" s="30"/>
      <c r="F76" s="97"/>
      <c r="G76" s="97"/>
      <c r="H76" s="98"/>
      <c r="I76" s="142"/>
      <c r="J76" s="143"/>
      <c r="K76" s="31"/>
      <c r="L76" s="133"/>
    </row>
    <row r="77" spans="1:12" ht="12" customHeight="1" x14ac:dyDescent="0.2">
      <c r="A77" s="43"/>
      <c r="B77" s="39"/>
      <c r="C77" s="39"/>
      <c r="D77" s="39"/>
      <c r="E77" s="40"/>
      <c r="F77" s="99"/>
      <c r="G77" s="99"/>
      <c r="H77" s="100"/>
      <c r="I77" s="145"/>
      <c r="J77" s="117"/>
      <c r="K77" s="41"/>
      <c r="L77" s="133"/>
    </row>
    <row r="78" spans="1:12" ht="12" customHeight="1" thickBot="1" x14ac:dyDescent="0.25">
      <c r="A78" s="54"/>
      <c r="B78" s="55"/>
      <c r="C78" s="55"/>
      <c r="D78" s="55"/>
      <c r="E78" s="56"/>
      <c r="F78" s="103"/>
      <c r="G78" s="103"/>
      <c r="H78" s="104"/>
      <c r="I78" s="151"/>
      <c r="J78" s="152"/>
      <c r="K78" s="57"/>
      <c r="L78" s="133"/>
    </row>
    <row r="79" spans="1:12" ht="12" customHeight="1" thickTop="1" x14ac:dyDescent="0.2">
      <c r="A79" s="48" t="s">
        <v>47</v>
      </c>
      <c r="B79" s="33"/>
      <c r="C79" s="33"/>
      <c r="D79" s="33"/>
      <c r="E79" s="34"/>
      <c r="F79" s="99"/>
      <c r="G79" s="99"/>
      <c r="H79" s="100"/>
      <c r="I79" s="145"/>
      <c r="J79" s="117"/>
      <c r="K79" s="41"/>
      <c r="L79" s="133"/>
    </row>
    <row r="80" spans="1:12" ht="12" customHeight="1" x14ac:dyDescent="0.2">
      <c r="A80" s="49"/>
      <c r="B80" s="29" t="s">
        <v>14</v>
      </c>
      <c r="C80" s="29"/>
      <c r="D80" s="29"/>
      <c r="E80" s="30"/>
      <c r="F80" s="97"/>
      <c r="G80" s="97"/>
      <c r="H80" s="98"/>
      <c r="I80" s="142"/>
      <c r="J80" s="143"/>
      <c r="K80" s="47">
        <v>0</v>
      </c>
      <c r="L80" s="133"/>
    </row>
    <row r="81" spans="1:13" ht="12" customHeight="1" x14ac:dyDescent="0.2">
      <c r="A81" s="48"/>
      <c r="B81" s="39" t="s">
        <v>155</v>
      </c>
      <c r="C81" s="33"/>
      <c r="D81" s="33"/>
      <c r="E81" s="34"/>
      <c r="F81" s="99"/>
      <c r="G81" s="99"/>
      <c r="H81" s="100"/>
      <c r="I81" s="145"/>
      <c r="J81" s="117"/>
      <c r="K81" s="41">
        <v>0</v>
      </c>
      <c r="L81" s="132"/>
    </row>
    <row r="82" spans="1:13" ht="12" customHeight="1" x14ac:dyDescent="0.2">
      <c r="A82" s="44"/>
      <c r="B82" s="65" t="s">
        <v>156</v>
      </c>
      <c r="C82" s="45"/>
      <c r="D82" s="45"/>
      <c r="E82" s="46"/>
      <c r="F82" s="101"/>
      <c r="G82" s="101"/>
      <c r="H82" s="102"/>
      <c r="I82" s="147"/>
      <c r="J82" s="148"/>
      <c r="K82" s="47">
        <v>0</v>
      </c>
      <c r="L82" s="132"/>
    </row>
    <row r="83" spans="1:13" ht="12" customHeight="1" x14ac:dyDescent="0.2">
      <c r="A83" s="43"/>
      <c r="B83" s="64" t="s">
        <v>37</v>
      </c>
      <c r="C83" s="39"/>
      <c r="D83" s="39"/>
      <c r="E83" s="40"/>
      <c r="F83" s="99" t="s">
        <v>120</v>
      </c>
      <c r="G83" s="99" t="s">
        <v>96</v>
      </c>
      <c r="H83" s="100">
        <v>1</v>
      </c>
      <c r="I83" s="289">
        <v>28600</v>
      </c>
      <c r="J83" s="290"/>
      <c r="K83" s="41">
        <f>I83*H83</f>
        <v>28600</v>
      </c>
      <c r="L83" s="132"/>
    </row>
    <row r="84" spans="1:13" ht="12" customHeight="1" x14ac:dyDescent="0.2">
      <c r="A84" s="49"/>
      <c r="B84" s="63" t="s">
        <v>38</v>
      </c>
      <c r="C84" s="29"/>
      <c r="D84" s="29"/>
      <c r="E84" s="30"/>
      <c r="F84" s="97" t="s">
        <v>121</v>
      </c>
      <c r="G84" s="97" t="s">
        <v>122</v>
      </c>
      <c r="H84" s="98">
        <v>5</v>
      </c>
      <c r="I84" s="291">
        <v>18400</v>
      </c>
      <c r="J84" s="292"/>
      <c r="K84" s="47">
        <f>I84*H84</f>
        <v>92000</v>
      </c>
      <c r="L84" s="132"/>
    </row>
    <row r="85" spans="1:13" ht="12" customHeight="1" x14ac:dyDescent="0.2">
      <c r="A85" s="43"/>
      <c r="B85" s="64" t="s">
        <v>61</v>
      </c>
      <c r="C85" s="39"/>
      <c r="D85" s="39"/>
      <c r="E85" s="40"/>
      <c r="F85" s="153" t="s">
        <v>157</v>
      </c>
      <c r="G85" s="99" t="s">
        <v>90</v>
      </c>
      <c r="H85" s="100">
        <v>8</v>
      </c>
      <c r="I85" s="289">
        <v>75400</v>
      </c>
      <c r="J85" s="290"/>
      <c r="K85" s="41">
        <f>I85*H85</f>
        <v>603200</v>
      </c>
      <c r="L85" s="133"/>
    </row>
    <row r="86" spans="1:13" ht="12" customHeight="1" x14ac:dyDescent="0.2">
      <c r="A86" s="44"/>
      <c r="B86" s="65" t="s">
        <v>61</v>
      </c>
      <c r="C86" s="62"/>
      <c r="D86" s="62"/>
      <c r="E86" s="46"/>
      <c r="F86" s="101" t="s">
        <v>123</v>
      </c>
      <c r="G86" s="101" t="s">
        <v>90</v>
      </c>
      <c r="H86" s="102">
        <v>3</v>
      </c>
      <c r="I86" s="294">
        <v>78300</v>
      </c>
      <c r="J86" s="295"/>
      <c r="K86" s="47">
        <f>I86*H86</f>
        <v>234900</v>
      </c>
      <c r="L86" s="133"/>
    </row>
    <row r="87" spans="1:13" ht="12" customHeight="1" x14ac:dyDescent="0.2">
      <c r="A87" s="43"/>
      <c r="B87" s="64" t="s">
        <v>39</v>
      </c>
      <c r="C87" s="39"/>
      <c r="D87" s="39"/>
      <c r="E87" s="40"/>
      <c r="F87" s="99" t="s">
        <v>124</v>
      </c>
      <c r="G87" s="99" t="s">
        <v>90</v>
      </c>
      <c r="H87" s="100">
        <v>1.4</v>
      </c>
      <c r="I87" s="289">
        <v>85000</v>
      </c>
      <c r="J87" s="290"/>
      <c r="K87" s="41">
        <f>I87*H87</f>
        <v>118999.99999999999</v>
      </c>
      <c r="L87" s="133"/>
    </row>
    <row r="88" spans="1:13" ht="12" customHeight="1" x14ac:dyDescent="0.2">
      <c r="A88" s="49"/>
      <c r="B88" s="63" t="s">
        <v>40</v>
      </c>
      <c r="C88" s="29"/>
      <c r="D88" s="29"/>
      <c r="E88" s="30"/>
      <c r="F88" s="97"/>
      <c r="G88" s="97"/>
      <c r="H88" s="98"/>
      <c r="I88" s="142"/>
      <c r="J88" s="143"/>
      <c r="K88" s="47">
        <v>0</v>
      </c>
      <c r="L88" s="133"/>
    </row>
    <row r="89" spans="1:13" ht="12" customHeight="1" x14ac:dyDescent="0.2">
      <c r="A89" s="48"/>
      <c r="B89" s="39" t="s">
        <v>41</v>
      </c>
      <c r="C89" s="33"/>
      <c r="D89" s="33"/>
      <c r="E89" s="34"/>
      <c r="F89" s="99"/>
      <c r="G89" s="99"/>
      <c r="H89" s="100"/>
      <c r="I89" s="145"/>
      <c r="J89" s="117"/>
      <c r="K89" s="41">
        <v>0</v>
      </c>
      <c r="L89" s="132"/>
    </row>
    <row r="90" spans="1:13" ht="12" customHeight="1" x14ac:dyDescent="0.2">
      <c r="A90" s="49"/>
      <c r="B90" s="63" t="s">
        <v>11</v>
      </c>
      <c r="C90" s="29"/>
      <c r="D90" s="29"/>
      <c r="E90" s="30"/>
      <c r="F90" s="97"/>
      <c r="G90" s="97"/>
      <c r="H90" s="98"/>
      <c r="I90" s="142"/>
      <c r="J90" s="143"/>
      <c r="K90" s="47">
        <v>0</v>
      </c>
      <c r="L90" s="133"/>
    </row>
    <row r="91" spans="1:13" ht="12" customHeight="1" x14ac:dyDescent="0.2">
      <c r="A91" s="43"/>
      <c r="B91" s="64" t="s">
        <v>43</v>
      </c>
      <c r="C91" s="39"/>
      <c r="D91" s="39"/>
      <c r="E91" s="40"/>
      <c r="F91" s="99"/>
      <c r="G91" s="99"/>
      <c r="H91" s="100"/>
      <c r="I91" s="145"/>
      <c r="J91" s="117"/>
      <c r="K91" s="41">
        <v>0</v>
      </c>
      <c r="L91" s="132"/>
    </row>
    <row r="92" spans="1:13" ht="12" customHeight="1" x14ac:dyDescent="0.2">
      <c r="A92" s="49"/>
      <c r="B92" s="63" t="s">
        <v>15</v>
      </c>
      <c r="C92" s="29"/>
      <c r="D92" s="154"/>
      <c r="E92" s="30"/>
      <c r="F92" s="97" t="s">
        <v>158</v>
      </c>
      <c r="G92" s="97" t="s">
        <v>159</v>
      </c>
      <c r="H92" s="98">
        <v>20</v>
      </c>
      <c r="I92" s="291">
        <v>3500</v>
      </c>
      <c r="J92" s="292"/>
      <c r="K92" s="47">
        <f>I92*H92</f>
        <v>70000</v>
      </c>
      <c r="L92" s="132"/>
      <c r="M92" s="105"/>
    </row>
    <row r="93" spans="1:13" ht="12" customHeight="1" x14ac:dyDescent="0.2">
      <c r="A93" s="43"/>
      <c r="B93" s="64" t="s">
        <v>42</v>
      </c>
      <c r="C93" s="39"/>
      <c r="D93" s="39"/>
      <c r="E93" s="40"/>
      <c r="F93" s="99"/>
      <c r="G93" s="99"/>
      <c r="H93" s="100"/>
      <c r="I93" s="145"/>
      <c r="J93" s="117"/>
      <c r="K93" s="41">
        <v>0</v>
      </c>
      <c r="L93" s="133"/>
    </row>
    <row r="94" spans="1:13" ht="12" customHeight="1" x14ac:dyDescent="0.2">
      <c r="A94" s="49"/>
      <c r="B94" s="65" t="s">
        <v>18</v>
      </c>
      <c r="C94" s="29"/>
      <c r="D94" s="29"/>
      <c r="E94" s="30"/>
      <c r="F94" s="97"/>
      <c r="G94" s="97"/>
      <c r="H94" s="98"/>
      <c r="I94" s="142"/>
      <c r="J94" s="143"/>
      <c r="K94" s="47">
        <v>0</v>
      </c>
      <c r="L94" s="133"/>
    </row>
    <row r="95" spans="1:13" ht="12" customHeight="1" x14ac:dyDescent="0.2">
      <c r="A95" s="43"/>
      <c r="B95" s="64" t="s">
        <v>16</v>
      </c>
      <c r="C95" s="39"/>
      <c r="D95" s="39"/>
      <c r="E95" s="40"/>
      <c r="F95" s="99"/>
      <c r="G95" s="99"/>
      <c r="H95" s="100"/>
      <c r="I95" s="145"/>
      <c r="J95" s="117"/>
      <c r="K95" s="41">
        <v>0</v>
      </c>
      <c r="L95" s="133"/>
    </row>
    <row r="96" spans="1:13" ht="12" customHeight="1" x14ac:dyDescent="0.2">
      <c r="A96" s="49"/>
      <c r="B96" s="65"/>
      <c r="C96" s="29"/>
      <c r="D96" s="29"/>
      <c r="E96" s="30"/>
      <c r="F96" s="205"/>
      <c r="G96" s="97"/>
      <c r="H96" s="98"/>
      <c r="I96" s="142"/>
      <c r="J96" s="143"/>
      <c r="K96" s="47"/>
      <c r="L96" s="133"/>
    </row>
    <row r="97" spans="1:12" ht="12" customHeight="1" x14ac:dyDescent="0.2">
      <c r="A97" s="43"/>
      <c r="B97" s="64"/>
      <c r="C97" s="39"/>
      <c r="D97" s="39"/>
      <c r="E97" s="40"/>
      <c r="F97" s="99"/>
      <c r="G97" s="99"/>
      <c r="H97" s="100"/>
      <c r="I97" s="145"/>
      <c r="J97" s="117"/>
      <c r="K97" s="41"/>
      <c r="L97" s="133"/>
    </row>
    <row r="98" spans="1:12" ht="12" customHeight="1" x14ac:dyDescent="0.2">
      <c r="A98" s="49"/>
      <c r="B98" s="63"/>
      <c r="C98" s="29"/>
      <c r="D98" s="29"/>
      <c r="E98" s="30"/>
      <c r="F98" s="97"/>
      <c r="G98" s="97"/>
      <c r="H98" s="98"/>
      <c r="I98" s="142"/>
      <c r="J98" s="143"/>
      <c r="K98" s="47"/>
      <c r="L98" s="132"/>
    </row>
    <row r="99" spans="1:12" ht="15.75" x14ac:dyDescent="0.2">
      <c r="A99" s="43"/>
      <c r="B99" s="39"/>
      <c r="C99" s="33" t="s">
        <v>160</v>
      </c>
      <c r="D99" s="33"/>
      <c r="E99" s="40"/>
      <c r="F99" s="99"/>
      <c r="G99" s="99"/>
      <c r="H99" s="100"/>
      <c r="I99" s="145"/>
      <c r="J99" s="117"/>
      <c r="K99" s="35">
        <f>K83+K84+K85+K86+K87+K92+K96</f>
        <v>1147700</v>
      </c>
      <c r="L99" s="155"/>
    </row>
    <row r="100" spans="1:12" ht="12" customHeight="1" x14ac:dyDescent="0.2">
      <c r="A100" s="49"/>
      <c r="B100" s="29"/>
      <c r="C100" s="63"/>
      <c r="D100" s="63"/>
      <c r="E100" s="30"/>
      <c r="F100" s="97"/>
      <c r="G100" s="97"/>
      <c r="H100" s="98"/>
      <c r="I100" s="142"/>
      <c r="J100" s="143"/>
      <c r="K100" s="37"/>
      <c r="L100" s="155"/>
    </row>
    <row r="101" spans="1:12" ht="12" customHeight="1" x14ac:dyDescent="0.2">
      <c r="A101" s="43"/>
      <c r="B101" s="39"/>
      <c r="C101" s="39"/>
      <c r="D101" s="39"/>
      <c r="E101" s="40"/>
      <c r="F101" s="99"/>
      <c r="G101" s="99"/>
      <c r="H101" s="100"/>
      <c r="I101" s="145"/>
      <c r="J101" s="117"/>
      <c r="K101" s="41"/>
      <c r="L101" s="155"/>
    </row>
    <row r="102" spans="1:12" ht="12" customHeight="1" x14ac:dyDescent="0.2">
      <c r="A102" s="50"/>
      <c r="B102" s="51"/>
      <c r="C102" s="51"/>
      <c r="D102" s="51"/>
      <c r="E102" s="52"/>
      <c r="F102" s="97"/>
      <c r="G102" s="97"/>
      <c r="H102" s="98"/>
      <c r="I102" s="142"/>
      <c r="J102" s="143"/>
      <c r="K102" s="37"/>
      <c r="L102" s="155"/>
    </row>
    <row r="103" spans="1:12" ht="12" customHeight="1" x14ac:dyDescent="0.2">
      <c r="A103" s="43"/>
      <c r="B103" s="33"/>
      <c r="C103" s="33"/>
      <c r="D103" s="33"/>
      <c r="E103" s="40"/>
      <c r="F103" s="99"/>
      <c r="G103" s="99"/>
      <c r="H103" s="100"/>
      <c r="I103" s="145"/>
      <c r="J103" s="117"/>
      <c r="K103" s="35"/>
      <c r="L103" s="155"/>
    </row>
    <row r="104" spans="1:12" ht="12" customHeight="1" x14ac:dyDescent="0.2">
      <c r="A104" s="36" t="s">
        <v>48</v>
      </c>
      <c r="B104" s="45"/>
      <c r="C104" s="45"/>
      <c r="D104" s="45"/>
      <c r="E104" s="46"/>
      <c r="F104" s="101"/>
      <c r="G104" s="101"/>
      <c r="H104" s="102"/>
      <c r="I104" s="147"/>
      <c r="J104" s="148"/>
      <c r="K104" s="66"/>
      <c r="L104" s="155"/>
    </row>
    <row r="105" spans="1:12" ht="12" customHeight="1" x14ac:dyDescent="0.2">
      <c r="A105" s="43"/>
      <c r="B105" s="39" t="s">
        <v>19</v>
      </c>
      <c r="C105" s="39"/>
      <c r="D105" s="39"/>
      <c r="E105" s="40"/>
      <c r="F105" s="99"/>
      <c r="G105" s="99"/>
      <c r="H105" s="100"/>
      <c r="I105" s="289"/>
      <c r="J105" s="290"/>
      <c r="K105" s="41">
        <f>+I105*H105</f>
        <v>0</v>
      </c>
      <c r="L105" s="132"/>
    </row>
    <row r="106" spans="1:12" ht="12" customHeight="1" x14ac:dyDescent="0.2">
      <c r="A106" s="44"/>
      <c r="B106" s="45" t="s">
        <v>20</v>
      </c>
      <c r="C106" s="45"/>
      <c r="D106" s="45"/>
      <c r="E106" s="46"/>
      <c r="F106" s="101"/>
      <c r="G106" s="101"/>
      <c r="H106" s="102"/>
      <c r="I106" s="147"/>
      <c r="J106" s="148"/>
      <c r="K106" s="47">
        <v>0</v>
      </c>
      <c r="L106" s="132"/>
    </row>
    <row r="107" spans="1:12" ht="12" customHeight="1" x14ac:dyDescent="0.2">
      <c r="A107" s="43"/>
      <c r="B107" s="39" t="s">
        <v>21</v>
      </c>
      <c r="C107" s="39"/>
      <c r="D107" s="39"/>
      <c r="E107" s="40"/>
      <c r="F107" s="99"/>
      <c r="G107" s="99" t="s">
        <v>68</v>
      </c>
      <c r="H107" s="100">
        <v>12</v>
      </c>
      <c r="I107" s="289">
        <v>80000</v>
      </c>
      <c r="J107" s="290"/>
      <c r="K107" s="41">
        <f>I107*H107+K105</f>
        <v>960000</v>
      </c>
      <c r="L107" s="132"/>
    </row>
    <row r="108" spans="1:12" ht="12" customHeight="1" x14ac:dyDescent="0.2">
      <c r="A108" s="44"/>
      <c r="B108" s="45" t="s">
        <v>22</v>
      </c>
      <c r="C108" s="45"/>
      <c r="D108" s="45"/>
      <c r="E108" s="46"/>
      <c r="F108" s="101"/>
      <c r="G108" s="101"/>
      <c r="H108" s="102"/>
      <c r="I108" s="147"/>
      <c r="J108" s="148"/>
      <c r="K108" s="47">
        <v>0</v>
      </c>
      <c r="L108" s="133"/>
    </row>
    <row r="109" spans="1:12" ht="12" customHeight="1" x14ac:dyDescent="0.2">
      <c r="A109" s="43"/>
      <c r="B109" s="39" t="s">
        <v>8</v>
      </c>
      <c r="C109" s="39"/>
      <c r="D109" s="39"/>
      <c r="E109" s="40"/>
      <c r="F109" s="99"/>
      <c r="G109" s="99"/>
      <c r="H109" s="100"/>
      <c r="I109" s="145"/>
      <c r="J109" s="117"/>
      <c r="K109" s="41">
        <v>0</v>
      </c>
      <c r="L109" s="133"/>
    </row>
    <row r="110" spans="1:12" ht="12" customHeight="1" x14ac:dyDescent="0.2">
      <c r="A110" s="49"/>
      <c r="B110" s="29"/>
      <c r="C110" s="29"/>
      <c r="D110" s="29"/>
      <c r="E110" s="30"/>
      <c r="F110" s="97"/>
      <c r="G110" s="97"/>
      <c r="H110" s="98"/>
      <c r="I110" s="142"/>
      <c r="J110" s="143"/>
      <c r="K110" s="31"/>
      <c r="L110" s="133"/>
    </row>
    <row r="111" spans="1:12" ht="12" customHeight="1" x14ac:dyDescent="0.2">
      <c r="A111" s="43"/>
      <c r="B111" s="39"/>
      <c r="C111" s="39"/>
      <c r="D111" s="39"/>
      <c r="E111" s="40"/>
      <c r="F111" s="99"/>
      <c r="G111" s="99"/>
      <c r="H111" s="100"/>
      <c r="I111" s="145"/>
      <c r="J111" s="117"/>
      <c r="K111" s="41"/>
      <c r="L111" s="133"/>
    </row>
    <row r="112" spans="1:12" ht="12" customHeight="1" x14ac:dyDescent="0.2">
      <c r="A112" s="49"/>
      <c r="B112" s="29"/>
      <c r="C112" s="63"/>
      <c r="D112" s="63"/>
      <c r="E112" s="29"/>
      <c r="F112" s="97"/>
      <c r="G112" s="97"/>
      <c r="H112" s="98"/>
      <c r="I112" s="142"/>
      <c r="J112" s="143"/>
      <c r="K112" s="156"/>
      <c r="L112" s="132"/>
    </row>
    <row r="113" spans="1:19" ht="15.75" x14ac:dyDescent="0.2">
      <c r="A113" s="43"/>
      <c r="B113" s="39"/>
      <c r="C113" s="33" t="s">
        <v>53</v>
      </c>
      <c r="D113" s="33"/>
      <c r="E113" s="40"/>
      <c r="F113" s="157"/>
      <c r="G113" s="157"/>
      <c r="H113" s="158"/>
      <c r="I113" s="159"/>
      <c r="J113" s="150"/>
      <c r="K113" s="35">
        <f>K107</f>
        <v>960000</v>
      </c>
      <c r="L113" s="130"/>
    </row>
    <row r="114" spans="1:19" ht="12" customHeight="1" x14ac:dyDescent="0.2">
      <c r="A114" s="49"/>
      <c r="B114" s="29"/>
      <c r="C114" s="29"/>
      <c r="D114" s="29"/>
      <c r="E114" s="29"/>
      <c r="F114" s="160"/>
      <c r="G114" s="160"/>
      <c r="H114" s="161"/>
      <c r="I114" s="162"/>
      <c r="J114" s="163"/>
      <c r="K114" s="68"/>
      <c r="L114" s="130"/>
    </row>
    <row r="115" spans="1:19" ht="12" customHeight="1" x14ac:dyDescent="0.2">
      <c r="A115" s="43"/>
      <c r="B115" s="39"/>
      <c r="C115" s="39"/>
      <c r="D115" s="39"/>
      <c r="E115" s="39"/>
      <c r="F115" s="39"/>
      <c r="G115" s="39"/>
      <c r="H115" s="39"/>
      <c r="I115" s="39"/>
      <c r="J115" s="39"/>
      <c r="K115" s="41"/>
      <c r="L115" s="130"/>
    </row>
    <row r="116" spans="1:19" ht="15.75" x14ac:dyDescent="0.2">
      <c r="A116" s="49"/>
      <c r="B116" s="29"/>
      <c r="C116" s="53" t="s">
        <v>54</v>
      </c>
      <c r="D116" s="53"/>
      <c r="E116" s="29"/>
      <c r="F116" s="29"/>
      <c r="G116" s="29"/>
      <c r="H116" s="29"/>
      <c r="I116" s="29"/>
      <c r="J116" s="29"/>
      <c r="K116" s="37">
        <f>K113+K99+K72</f>
        <v>5992700</v>
      </c>
      <c r="L116" s="130"/>
    </row>
    <row r="117" spans="1:19" ht="15.75" customHeight="1" x14ac:dyDescent="0.2">
      <c r="A117" s="43"/>
      <c r="B117" s="39"/>
      <c r="C117" s="39"/>
      <c r="D117" s="39"/>
      <c r="E117" s="39"/>
      <c r="F117" s="39"/>
      <c r="G117" s="39"/>
      <c r="H117" s="39"/>
      <c r="I117" s="39"/>
      <c r="J117" s="39"/>
      <c r="K117" s="69"/>
      <c r="L117" s="130"/>
    </row>
    <row r="118" spans="1:19" ht="14.1" customHeight="1" x14ac:dyDescent="0.2">
      <c r="A118" s="4"/>
      <c r="B118" s="5"/>
      <c r="C118" s="5"/>
      <c r="E118" s="293" t="s">
        <v>161</v>
      </c>
      <c r="F118" s="293"/>
      <c r="G118" s="293"/>
      <c r="H118" s="293"/>
      <c r="I118" s="293"/>
      <c r="J118" s="293"/>
      <c r="K118" s="11"/>
      <c r="L118" s="130"/>
    </row>
    <row r="119" spans="1:19" ht="14.1" customHeight="1" x14ac:dyDescent="0.2">
      <c r="A119" s="8"/>
      <c r="B119" s="7"/>
      <c r="C119" s="7"/>
      <c r="D119" s="107"/>
      <c r="E119" s="107"/>
      <c r="F119" s="107"/>
      <c r="G119" s="107"/>
      <c r="H119" s="107"/>
      <c r="I119" s="107"/>
      <c r="J119" s="107"/>
      <c r="K119" s="12"/>
      <c r="L119" s="130"/>
    </row>
    <row r="120" spans="1:19" ht="12" customHeight="1" x14ac:dyDescent="0.2">
      <c r="A120" s="6"/>
      <c r="B120" s="5"/>
      <c r="C120" s="5"/>
      <c r="D120" s="5"/>
      <c r="E120" s="5"/>
      <c r="F120" s="5"/>
      <c r="G120" s="5"/>
      <c r="H120" s="5"/>
      <c r="I120" s="5"/>
      <c r="J120" s="5"/>
      <c r="K120" s="13"/>
      <c r="L120" s="130"/>
    </row>
    <row r="121" spans="1:19" ht="12" customHeight="1" x14ac:dyDescent="0.2">
      <c r="A121" s="8"/>
      <c r="B121" s="7"/>
      <c r="C121" s="7"/>
      <c r="D121" s="7"/>
      <c r="E121" s="7"/>
      <c r="F121" s="7"/>
      <c r="G121" s="7"/>
      <c r="H121" s="7"/>
      <c r="I121" s="7"/>
      <c r="J121" s="7"/>
      <c r="K121" s="12"/>
      <c r="L121" s="130"/>
      <c r="M121" s="304" t="s">
        <v>177</v>
      </c>
      <c r="N121" s="304"/>
      <c r="O121" s="304"/>
      <c r="P121" s="304"/>
      <c r="Q121" s="304"/>
      <c r="R121" s="304"/>
    </row>
    <row r="122" spans="1:19" ht="16.5" customHeight="1" x14ac:dyDescent="0.2">
      <c r="A122" s="9"/>
      <c r="B122" s="10"/>
      <c r="C122" s="10"/>
      <c r="D122" s="10"/>
      <c r="E122" s="14" t="s">
        <v>162</v>
      </c>
      <c r="F122" s="15"/>
      <c r="H122" s="164"/>
      <c r="I122" s="285">
        <v>0.7</v>
      </c>
      <c r="J122" s="286"/>
      <c r="K122" s="165"/>
      <c r="L122" s="130"/>
      <c r="M122" t="s">
        <v>163</v>
      </c>
      <c r="N122" s="166">
        <v>1</v>
      </c>
      <c r="O122" s="166">
        <v>2</v>
      </c>
      <c r="P122" s="166">
        <v>3</v>
      </c>
      <c r="Q122" s="166">
        <v>4</v>
      </c>
      <c r="R122" s="166">
        <v>5</v>
      </c>
    </row>
    <row r="123" spans="1:19" ht="16.5" customHeight="1" x14ac:dyDescent="0.2">
      <c r="A123" s="8"/>
      <c r="B123" s="7"/>
      <c r="C123" s="7"/>
      <c r="D123" s="7"/>
      <c r="E123" s="167"/>
      <c r="F123" s="168"/>
      <c r="G123" s="107"/>
      <c r="H123" s="7"/>
      <c r="I123" s="283">
        <v>1</v>
      </c>
      <c r="J123" s="284"/>
      <c r="K123" s="169"/>
      <c r="L123" s="130"/>
      <c r="M123" s="170" t="s">
        <v>164</v>
      </c>
      <c r="N123" s="171">
        <f>+Establecimiento!H123</f>
        <v>13002307.5</v>
      </c>
      <c r="O123" s="171">
        <f>+K116</f>
        <v>5992700</v>
      </c>
      <c r="P123" s="171">
        <f>+K116</f>
        <v>5992700</v>
      </c>
      <c r="Q123" s="171">
        <f>+K116</f>
        <v>5992700</v>
      </c>
      <c r="R123" s="171">
        <f>+K116</f>
        <v>5992700</v>
      </c>
      <c r="S123" s="146"/>
    </row>
    <row r="124" spans="1:19" ht="16.5" customHeight="1" x14ac:dyDescent="0.2">
      <c r="A124" s="9"/>
      <c r="B124" s="10"/>
      <c r="C124" s="10"/>
      <c r="D124" s="10"/>
      <c r="E124" s="116"/>
      <c r="F124" s="172"/>
      <c r="H124" s="164"/>
      <c r="I124" s="285">
        <v>10</v>
      </c>
      <c r="J124" s="286"/>
      <c r="K124" s="165"/>
      <c r="L124" s="130"/>
      <c r="M124" s="302" t="s">
        <v>175</v>
      </c>
      <c r="N124" s="171">
        <v>0</v>
      </c>
      <c r="O124" s="171"/>
      <c r="P124" s="171">
        <f>+I130</f>
        <v>5701500</v>
      </c>
      <c r="Q124" s="171">
        <f>+I131</f>
        <v>8145000</v>
      </c>
      <c r="R124" s="171">
        <f>+I131+I132</f>
        <v>16145000</v>
      </c>
      <c r="S124" s="146"/>
    </row>
    <row r="125" spans="1:19" ht="16.5" customHeight="1" x14ac:dyDescent="0.2">
      <c r="A125" s="8"/>
      <c r="B125" s="7"/>
      <c r="C125" s="7"/>
      <c r="D125" s="7"/>
      <c r="E125" s="243" t="s">
        <v>165</v>
      </c>
      <c r="F125" s="243"/>
      <c r="G125" s="79"/>
      <c r="H125" s="173"/>
      <c r="I125" s="224">
        <f>+Establecimiento!H123</f>
        <v>13002307.5</v>
      </c>
      <c r="J125" s="225"/>
      <c r="K125" s="12"/>
      <c r="L125" s="130"/>
      <c r="M125" s="302" t="s">
        <v>176</v>
      </c>
      <c r="N125" s="146"/>
      <c r="O125" s="146">
        <f>+I132</f>
        <v>8000000</v>
      </c>
      <c r="P125" s="146">
        <f>+I132</f>
        <v>8000000</v>
      </c>
      <c r="Q125" s="146">
        <f>+I132</f>
        <v>8000000</v>
      </c>
      <c r="R125" s="146"/>
      <c r="S125" s="146"/>
    </row>
    <row r="126" spans="1:19" ht="3" customHeight="1" x14ac:dyDescent="0.2">
      <c r="A126" s="9"/>
      <c r="B126" s="10"/>
      <c r="C126" s="10"/>
      <c r="D126" s="10"/>
      <c r="E126" s="243"/>
      <c r="F126" s="243"/>
      <c r="G126" s="174"/>
      <c r="H126" s="175"/>
      <c r="I126" s="176"/>
      <c r="J126" s="177"/>
      <c r="K126" s="19"/>
      <c r="L126" s="130"/>
      <c r="N126" s="146"/>
      <c r="O126" s="146"/>
      <c r="P126" s="146"/>
      <c r="Q126" s="146"/>
      <c r="R126" s="146"/>
      <c r="S126" s="146"/>
    </row>
    <row r="127" spans="1:19" ht="16.5" customHeight="1" x14ac:dyDescent="0.25">
      <c r="A127" s="8"/>
      <c r="B127" s="7"/>
      <c r="C127" s="7"/>
      <c r="D127" s="7"/>
      <c r="E127" s="243"/>
      <c r="F127" s="243"/>
      <c r="G127" s="79"/>
      <c r="H127" s="178"/>
      <c r="I127" s="224">
        <f>K116</f>
        <v>5992700</v>
      </c>
      <c r="J127" s="225"/>
      <c r="K127" s="12"/>
      <c r="L127" s="130"/>
      <c r="M127" t="s">
        <v>166</v>
      </c>
      <c r="N127" s="303">
        <f>+N125+N124-N123</f>
        <v>-13002307.5</v>
      </c>
      <c r="O127" s="303">
        <f t="shared" ref="O127:R127" si="0">+O125+O124-O123</f>
        <v>2007300</v>
      </c>
      <c r="P127" s="303">
        <f t="shared" si="0"/>
        <v>7708800</v>
      </c>
      <c r="Q127" s="303">
        <f t="shared" si="0"/>
        <v>10152300</v>
      </c>
      <c r="R127" s="303">
        <f t="shared" si="0"/>
        <v>10152300</v>
      </c>
      <c r="S127" s="146"/>
    </row>
    <row r="128" spans="1:19" ht="16.5" customHeight="1" x14ac:dyDescent="0.2">
      <c r="A128" s="9"/>
      <c r="B128" s="10"/>
      <c r="C128" s="10"/>
      <c r="D128" s="10"/>
      <c r="E128" s="164" t="s">
        <v>167</v>
      </c>
      <c r="F128" s="179"/>
      <c r="H128" s="164"/>
      <c r="I128" s="287">
        <v>8145000</v>
      </c>
      <c r="J128" s="288"/>
      <c r="K128" s="19"/>
      <c r="L128" s="130"/>
      <c r="N128" s="146"/>
      <c r="O128" s="146"/>
      <c r="P128" s="146"/>
      <c r="Q128" s="146"/>
      <c r="R128" s="146"/>
      <c r="S128" s="146"/>
    </row>
    <row r="129" spans="1:18" ht="16.5" customHeight="1" x14ac:dyDescent="0.2">
      <c r="A129" s="8"/>
      <c r="B129" s="7"/>
      <c r="C129" s="7"/>
      <c r="D129" s="7"/>
      <c r="E129" s="280"/>
      <c r="F129" s="280"/>
      <c r="G129" s="107"/>
      <c r="H129" s="167"/>
      <c r="I129" s="224">
        <v>800000</v>
      </c>
      <c r="J129" s="225"/>
      <c r="K129" s="12"/>
      <c r="L129" s="130"/>
      <c r="O129" s="146">
        <f>+(N127+O127)/2</f>
        <v>-5497503.75</v>
      </c>
      <c r="P129" s="146">
        <f>SUM(N127:P127)/3</f>
        <v>-1095402.5</v>
      </c>
      <c r="Q129" s="146">
        <f>SUM(N127:Q127)/4</f>
        <v>1716523.125</v>
      </c>
      <c r="R129" s="146">
        <f>SUM(N127:R127)/5</f>
        <v>3403678.5</v>
      </c>
    </row>
    <row r="130" spans="1:18" ht="16.5" customHeight="1" x14ac:dyDescent="0.2">
      <c r="A130" s="9"/>
      <c r="B130" s="10"/>
      <c r="C130" s="10"/>
      <c r="D130" s="10"/>
      <c r="E130" s="164" t="s">
        <v>168</v>
      </c>
      <c r="F130" s="172"/>
      <c r="H130" s="164"/>
      <c r="I130" s="281">
        <f>+I122*I128</f>
        <v>5701500</v>
      </c>
      <c r="J130" s="282"/>
      <c r="K130" s="165"/>
      <c r="L130" s="130"/>
    </row>
    <row r="131" spans="1:18" ht="16.5" customHeight="1" x14ac:dyDescent="0.2">
      <c r="A131" s="8"/>
      <c r="B131" s="7"/>
      <c r="C131" s="7"/>
      <c r="D131" s="7"/>
      <c r="E131" s="167"/>
      <c r="F131" s="168"/>
      <c r="G131" s="107"/>
      <c r="H131" s="7"/>
      <c r="I131" s="224">
        <f>+I123*I128</f>
        <v>8145000</v>
      </c>
      <c r="J131" s="225"/>
      <c r="K131" s="169"/>
      <c r="L131" s="130"/>
    </row>
    <row r="132" spans="1:18" ht="16.5" customHeight="1" x14ac:dyDescent="0.2">
      <c r="A132" s="9"/>
      <c r="B132" s="10"/>
      <c r="C132" s="10"/>
      <c r="D132" s="10"/>
      <c r="E132" s="164"/>
      <c r="F132" s="172"/>
      <c r="H132" s="164"/>
      <c r="I132" s="281">
        <f>+I124*I129</f>
        <v>8000000</v>
      </c>
      <c r="J132" s="282"/>
      <c r="K132" s="165"/>
      <c r="L132" s="130"/>
    </row>
    <row r="133" spans="1:18" ht="16.5" customHeight="1" x14ac:dyDescent="0.2">
      <c r="A133" s="8"/>
      <c r="B133" s="7"/>
      <c r="C133" s="7"/>
      <c r="D133" s="7"/>
      <c r="E133" s="16" t="s">
        <v>169</v>
      </c>
      <c r="F133" s="168"/>
      <c r="G133" s="107"/>
      <c r="H133" s="7"/>
      <c r="I133" s="224">
        <f>+O127</f>
        <v>2007300</v>
      </c>
      <c r="J133" s="225"/>
      <c r="K133" s="180"/>
      <c r="L133" s="130"/>
    </row>
    <row r="134" spans="1:18" ht="16.5" customHeight="1" x14ac:dyDescent="0.25">
      <c r="A134" s="9"/>
      <c r="B134" s="10"/>
      <c r="C134" s="10"/>
      <c r="D134" s="10"/>
      <c r="E134" s="164"/>
      <c r="F134" s="172"/>
      <c r="H134" s="10"/>
      <c r="I134" s="269">
        <f>+P127</f>
        <v>7708800</v>
      </c>
      <c r="J134" s="270"/>
      <c r="K134" s="165"/>
      <c r="L134" s="130"/>
    </row>
    <row r="135" spans="1:18" ht="16.5" customHeight="1" x14ac:dyDescent="0.25">
      <c r="A135" s="8"/>
      <c r="B135" s="7"/>
      <c r="C135" s="7"/>
      <c r="D135" s="7"/>
      <c r="E135" s="167"/>
      <c r="F135" s="168"/>
      <c r="G135" s="107"/>
      <c r="H135" s="7"/>
      <c r="I135" s="271">
        <f>+Q127</f>
        <v>10152300</v>
      </c>
      <c r="J135" s="272"/>
      <c r="K135" s="169"/>
      <c r="L135" s="130"/>
    </row>
    <row r="136" spans="1:18" ht="16.5" customHeight="1" x14ac:dyDescent="0.25">
      <c r="A136" s="4"/>
      <c r="B136" s="5"/>
      <c r="C136" s="5"/>
      <c r="D136" s="5"/>
      <c r="E136" s="116"/>
      <c r="F136" s="115"/>
      <c r="H136" s="5"/>
      <c r="I136" s="273">
        <f>+R127</f>
        <v>10152300</v>
      </c>
      <c r="J136" s="274"/>
      <c r="K136" s="181"/>
      <c r="L136" s="130"/>
    </row>
    <row r="137" spans="1:18" ht="12.75" customHeight="1" x14ac:dyDescent="0.2">
      <c r="A137" s="8"/>
      <c r="B137" s="7"/>
      <c r="C137" s="7"/>
      <c r="D137" s="7"/>
      <c r="E137" s="167"/>
      <c r="F137" s="168"/>
      <c r="G137" s="7"/>
      <c r="H137" s="182"/>
      <c r="I137" s="182"/>
      <c r="J137" s="182"/>
      <c r="K137" s="180"/>
      <c r="L137" s="130"/>
    </row>
    <row r="138" spans="1:18" ht="15" customHeight="1" x14ac:dyDescent="0.2">
      <c r="A138" s="275"/>
      <c r="B138" s="276"/>
      <c r="C138" s="276"/>
      <c r="D138" s="276"/>
      <c r="E138" s="276"/>
      <c r="F138" s="219" t="s">
        <v>170</v>
      </c>
      <c r="G138" s="277"/>
      <c r="H138" s="277"/>
      <c r="I138" s="277"/>
      <c r="J138" s="277"/>
      <c r="K138" s="278"/>
      <c r="L138" s="130"/>
    </row>
    <row r="139" spans="1:18" ht="12" customHeight="1" x14ac:dyDescent="0.2">
      <c r="A139" s="8"/>
      <c r="B139" s="7"/>
      <c r="C139" s="7"/>
      <c r="D139" s="7"/>
      <c r="E139" s="7"/>
      <c r="F139" s="7"/>
      <c r="G139" s="7"/>
      <c r="H139" s="7"/>
      <c r="I139" s="7"/>
      <c r="J139" s="7"/>
      <c r="K139" s="12"/>
      <c r="L139" s="130"/>
    </row>
    <row r="140" spans="1:18" ht="12" customHeight="1" thickBot="1" x14ac:dyDescent="0.25">
      <c r="A140" s="24"/>
      <c r="B140" s="25"/>
      <c r="C140" s="26"/>
      <c r="D140" s="26"/>
      <c r="E140" s="26"/>
      <c r="F140" s="26"/>
      <c r="G140" s="26"/>
      <c r="H140" s="26"/>
      <c r="I140" s="26"/>
      <c r="J140" s="26"/>
      <c r="K140" s="27"/>
      <c r="L140" s="130"/>
    </row>
    <row r="141" spans="1:18" ht="12" customHeight="1" thickTop="1" x14ac:dyDescent="0.2">
      <c r="A141" s="8"/>
      <c r="B141" s="7"/>
      <c r="C141" s="7"/>
      <c r="D141" s="7"/>
      <c r="E141" s="7"/>
      <c r="F141" s="7"/>
      <c r="G141" s="7"/>
      <c r="H141" s="7"/>
      <c r="I141" s="7"/>
      <c r="J141" s="7"/>
      <c r="K141" s="12"/>
      <c r="L141" s="130"/>
    </row>
    <row r="142" spans="1:18" ht="12" customHeight="1" x14ac:dyDescent="0.2">
      <c r="A142" s="9"/>
      <c r="B142" s="10"/>
      <c r="C142" s="10"/>
      <c r="D142" s="10"/>
      <c r="E142" s="10"/>
      <c r="F142" s="10"/>
      <c r="G142" s="10"/>
      <c r="H142" s="10"/>
      <c r="I142" s="10"/>
      <c r="J142" s="10"/>
      <c r="K142" s="19"/>
      <c r="L142" s="130"/>
    </row>
    <row r="143" spans="1:18" ht="12" customHeight="1" x14ac:dyDescent="0.2">
      <c r="A143" s="8"/>
      <c r="B143" s="7"/>
      <c r="C143" s="7"/>
      <c r="D143" s="7"/>
      <c r="E143" s="7"/>
      <c r="F143" s="7"/>
      <c r="G143" s="7"/>
      <c r="H143" s="7"/>
      <c r="I143" s="7"/>
      <c r="J143" s="79"/>
      <c r="K143" s="80"/>
      <c r="L143" s="130"/>
    </row>
    <row r="144" spans="1:18" ht="12" customHeight="1" x14ac:dyDescent="0.2">
      <c r="A144" s="9"/>
      <c r="B144" s="10"/>
      <c r="C144" s="10"/>
      <c r="D144" s="10"/>
      <c r="E144" s="10"/>
      <c r="F144" s="10"/>
      <c r="G144" s="10"/>
      <c r="H144" s="10"/>
      <c r="I144" s="10"/>
      <c r="J144" s="77"/>
      <c r="K144" s="78"/>
      <c r="L144" s="130"/>
    </row>
    <row r="145" spans="1:14" ht="12" customHeight="1" x14ac:dyDescent="0.2">
      <c r="A145" s="8"/>
      <c r="B145" s="7"/>
      <c r="C145" s="7"/>
      <c r="D145" s="7"/>
      <c r="E145" s="7"/>
      <c r="F145" s="7"/>
      <c r="G145" s="7"/>
      <c r="H145" s="7"/>
      <c r="I145" s="183"/>
      <c r="J145" s="184"/>
      <c r="K145" s="185"/>
      <c r="L145" s="130"/>
    </row>
    <row r="146" spans="1:14" ht="12" customHeight="1" x14ac:dyDescent="0.2">
      <c r="A146" s="75"/>
      <c r="B146" s="70"/>
      <c r="C146" s="70"/>
      <c r="D146" s="70"/>
      <c r="E146" s="70"/>
      <c r="F146" s="70"/>
      <c r="G146" s="70"/>
      <c r="H146" s="70"/>
      <c r="I146" s="186"/>
      <c r="J146" s="187"/>
      <c r="K146" s="188"/>
      <c r="L146" s="130"/>
    </row>
    <row r="147" spans="1:14" ht="12" customHeight="1" x14ac:dyDescent="0.2">
      <c r="A147" s="71"/>
      <c r="B147" s="72"/>
      <c r="C147" s="72"/>
      <c r="D147" s="72"/>
      <c r="E147" s="72"/>
      <c r="F147" s="72"/>
      <c r="G147" s="72"/>
      <c r="H147" s="72"/>
      <c r="I147" s="189"/>
      <c r="J147" s="183"/>
      <c r="K147" s="190"/>
      <c r="L147" s="130"/>
    </row>
    <row r="148" spans="1:14" ht="12" customHeight="1" x14ac:dyDescent="0.2">
      <c r="A148" s="75"/>
      <c r="B148" s="70"/>
      <c r="C148" s="70"/>
      <c r="D148" s="70"/>
      <c r="E148" s="70"/>
      <c r="F148" s="70"/>
      <c r="G148" s="70"/>
      <c r="I148" s="206" t="s">
        <v>55</v>
      </c>
      <c r="J148" s="206"/>
      <c r="K148" s="279"/>
      <c r="L148" s="130"/>
    </row>
    <row r="149" spans="1:14" ht="12" customHeight="1" x14ac:dyDescent="0.2">
      <c r="A149" s="71"/>
      <c r="B149" s="72"/>
      <c r="C149" s="72"/>
      <c r="D149" s="72"/>
      <c r="E149" s="72"/>
      <c r="F149" s="72"/>
      <c r="G149" s="72"/>
      <c r="H149" s="72"/>
      <c r="I149" s="262">
        <f>+K149/K116</f>
        <v>0.83980509620037713</v>
      </c>
      <c r="J149" s="262"/>
      <c r="K149" s="74">
        <f>+K72+K99</f>
        <v>5032700</v>
      </c>
      <c r="L149" s="130"/>
    </row>
    <row r="150" spans="1:14" ht="12" customHeight="1" x14ac:dyDescent="0.2">
      <c r="A150" s="75"/>
      <c r="B150" s="70"/>
      <c r="C150" s="70"/>
      <c r="D150" s="70"/>
      <c r="E150" s="70"/>
      <c r="F150" s="70"/>
      <c r="G150" s="70"/>
      <c r="H150" s="70"/>
      <c r="I150" s="186"/>
      <c r="J150" s="186"/>
      <c r="K150" s="191"/>
      <c r="L150" s="130"/>
    </row>
    <row r="151" spans="1:14" ht="12" customHeight="1" x14ac:dyDescent="0.2">
      <c r="A151" s="71"/>
      <c r="B151" s="72"/>
      <c r="C151" s="72"/>
      <c r="D151" s="72"/>
      <c r="E151" s="72"/>
      <c r="F151" s="72"/>
      <c r="G151" s="72"/>
      <c r="H151" s="72"/>
      <c r="I151" s="189"/>
      <c r="J151" s="184"/>
      <c r="K151" s="185"/>
      <c r="L151" s="130"/>
    </row>
    <row r="152" spans="1:14" ht="12" customHeight="1" x14ac:dyDescent="0.2">
      <c r="A152" s="81"/>
      <c r="B152" s="82"/>
      <c r="C152" s="82"/>
      <c r="D152" s="82"/>
      <c r="E152" s="82"/>
      <c r="F152" s="82"/>
      <c r="G152" s="82"/>
      <c r="H152" s="82"/>
      <c r="I152" s="192"/>
      <c r="J152" s="187"/>
      <c r="K152" s="188"/>
      <c r="L152" s="130"/>
    </row>
    <row r="153" spans="1:14" ht="12" customHeight="1" x14ac:dyDescent="0.2">
      <c r="A153" s="71"/>
      <c r="B153" s="72"/>
      <c r="C153" s="72"/>
      <c r="D153" s="72"/>
      <c r="E153" s="72"/>
      <c r="F153" s="72"/>
      <c r="G153" s="72"/>
      <c r="H153" s="72"/>
      <c r="I153" s="189"/>
      <c r="J153" s="184"/>
      <c r="K153" s="185"/>
      <c r="L153" s="130"/>
    </row>
    <row r="154" spans="1:14" ht="12" customHeight="1" x14ac:dyDescent="0.2">
      <c r="A154" s="81"/>
      <c r="B154" s="82"/>
      <c r="C154" s="82"/>
      <c r="D154" s="82"/>
      <c r="E154" s="82"/>
      <c r="F154" s="82"/>
      <c r="G154" s="82"/>
      <c r="H154" s="82"/>
      <c r="I154" s="192"/>
      <c r="J154" s="187"/>
      <c r="K154" s="188"/>
      <c r="L154" s="130"/>
    </row>
    <row r="155" spans="1:14" ht="12" customHeight="1" x14ac:dyDescent="0.2">
      <c r="A155" s="71"/>
      <c r="B155" s="72"/>
      <c r="C155" s="72"/>
      <c r="D155" s="72"/>
      <c r="E155" s="72"/>
      <c r="F155" s="72"/>
      <c r="G155" s="72"/>
      <c r="H155" s="72"/>
      <c r="I155" s="189"/>
      <c r="J155" s="263"/>
      <c r="K155" s="264"/>
      <c r="L155" s="130"/>
    </row>
    <row r="156" spans="1:14" ht="12" customHeight="1" x14ac:dyDescent="0.2">
      <c r="A156" s="81"/>
      <c r="B156" s="82"/>
      <c r="C156" s="82"/>
      <c r="D156" s="82"/>
      <c r="E156" s="82"/>
      <c r="F156" s="82"/>
      <c r="G156" s="82"/>
      <c r="H156" s="82"/>
      <c r="I156" s="192"/>
      <c r="J156" s="193"/>
      <c r="K156" s="194"/>
      <c r="L156" s="130"/>
    </row>
    <row r="157" spans="1:14" ht="15" customHeight="1" x14ac:dyDescent="0.2">
      <c r="A157" s="71"/>
      <c r="B157" s="72"/>
      <c r="C157" s="72"/>
      <c r="D157" s="72"/>
      <c r="E157" s="72"/>
      <c r="F157" s="72"/>
      <c r="G157" s="72"/>
      <c r="H157" s="72"/>
      <c r="I157" s="265" t="s">
        <v>56</v>
      </c>
      <c r="J157" s="265"/>
      <c r="K157" s="266"/>
      <c r="L157" s="130"/>
      <c r="M157" s="267"/>
      <c r="N157" s="267"/>
    </row>
    <row r="158" spans="1:14" ht="12" customHeight="1" x14ac:dyDescent="0.2">
      <c r="A158" s="75"/>
      <c r="B158" s="70"/>
      <c r="C158" s="70"/>
      <c r="D158" s="70"/>
      <c r="E158" s="70"/>
      <c r="F158" s="70"/>
      <c r="G158" s="70"/>
      <c r="H158" s="70"/>
      <c r="I158" s="268">
        <f>+K158/K116</f>
        <v>0.16019490379962287</v>
      </c>
      <c r="J158" s="268"/>
      <c r="K158" s="195">
        <f>+K113</f>
        <v>960000</v>
      </c>
      <c r="L158" s="130"/>
      <c r="M158" s="261"/>
      <c r="N158" s="261"/>
    </row>
    <row r="159" spans="1:14" ht="15" x14ac:dyDescent="0.2">
      <c r="A159" s="71"/>
      <c r="B159" s="72"/>
      <c r="C159" s="72"/>
      <c r="D159" s="72"/>
      <c r="E159" s="72"/>
      <c r="F159" s="72"/>
      <c r="G159" s="72"/>
      <c r="H159" s="72"/>
      <c r="I159" s="189"/>
      <c r="J159" s="189"/>
      <c r="K159" s="196"/>
      <c r="L159" s="130"/>
      <c r="M159" s="216"/>
      <c r="N159" s="216"/>
    </row>
    <row r="160" spans="1:14" ht="15" x14ac:dyDescent="0.25">
      <c r="A160" s="75"/>
      <c r="B160" s="70"/>
      <c r="C160" s="70"/>
      <c r="D160" s="70"/>
      <c r="E160" s="70"/>
      <c r="F160" s="70"/>
      <c r="G160" s="70"/>
      <c r="H160" s="70"/>
      <c r="I160" s="186"/>
      <c r="J160" s="197"/>
      <c r="K160" s="198"/>
      <c r="L160" s="130"/>
      <c r="M160" s="261"/>
      <c r="N160" s="261"/>
    </row>
    <row r="161" spans="1:14" ht="15" x14ac:dyDescent="0.25">
      <c r="A161" s="71"/>
      <c r="B161" s="72"/>
      <c r="C161" s="72"/>
      <c r="D161" s="72"/>
      <c r="E161" s="72"/>
      <c r="F161" s="72"/>
      <c r="G161" s="72"/>
      <c r="H161" s="72"/>
      <c r="I161" s="189"/>
      <c r="J161" s="199"/>
      <c r="K161" s="200"/>
      <c r="L161" s="130"/>
      <c r="M161" s="216"/>
      <c r="N161" s="216"/>
    </row>
    <row r="162" spans="1:14" ht="15" x14ac:dyDescent="0.2">
      <c r="A162" s="75"/>
      <c r="B162" s="70"/>
      <c r="C162" s="70"/>
      <c r="D162" s="70"/>
      <c r="E162" s="70"/>
      <c r="F162" s="70"/>
      <c r="G162" s="70"/>
      <c r="H162" s="70"/>
      <c r="I162" s="186"/>
      <c r="J162" s="186"/>
      <c r="K162" s="191"/>
      <c r="L162" s="130"/>
    </row>
    <row r="163" spans="1:14" ht="15" x14ac:dyDescent="0.2">
      <c r="A163" s="71"/>
      <c r="B163" s="72"/>
      <c r="C163" s="72"/>
      <c r="D163" s="72"/>
      <c r="E163" s="72"/>
      <c r="F163" s="72"/>
      <c r="G163" s="72"/>
      <c r="H163" s="72"/>
      <c r="I163" s="72"/>
      <c r="J163" s="72"/>
      <c r="K163" s="73"/>
      <c r="L163" s="130"/>
    </row>
    <row r="164" spans="1:14" ht="15" x14ac:dyDescent="0.2">
      <c r="A164" s="218" t="s">
        <v>125</v>
      </c>
      <c r="B164" s="219"/>
      <c r="C164" s="219"/>
      <c r="D164" s="219"/>
      <c r="E164" s="219"/>
      <c r="F164" s="219"/>
      <c r="G164" s="219"/>
      <c r="H164" s="219"/>
      <c r="I164" s="219"/>
      <c r="J164" s="219"/>
      <c r="K164" s="220"/>
      <c r="L164" s="130"/>
    </row>
    <row r="165" spans="1:14" ht="13.5" thickBot="1" x14ac:dyDescent="0.25">
      <c r="A165" s="86"/>
      <c r="B165" s="87"/>
      <c r="C165" s="88"/>
      <c r="D165" s="88"/>
      <c r="E165" s="88"/>
      <c r="F165" s="88"/>
      <c r="G165" s="88"/>
      <c r="H165" s="88"/>
      <c r="I165" s="88"/>
      <c r="J165" s="88"/>
      <c r="K165" s="89"/>
      <c r="L165" s="130"/>
    </row>
    <row r="166" spans="1:14" ht="13.5" thickTop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4" ht="20.25" x14ac:dyDescent="0.2">
      <c r="A167" s="213"/>
      <c r="B167" s="213"/>
      <c r="C167" s="213"/>
      <c r="D167" s="213"/>
      <c r="E167" s="213"/>
      <c r="F167" s="221"/>
      <c r="G167" s="210"/>
      <c r="H167" s="210"/>
      <c r="I167" s="201"/>
      <c r="J167" s="223"/>
      <c r="K167" s="1"/>
    </row>
    <row r="168" spans="1:14" ht="20.25" x14ac:dyDescent="0.2">
      <c r="A168" s="213"/>
      <c r="B168" s="213"/>
      <c r="C168" s="213"/>
      <c r="D168" s="213"/>
      <c r="E168" s="213"/>
      <c r="F168" s="222"/>
      <c r="G168" s="210"/>
      <c r="H168" s="210"/>
      <c r="I168" s="201"/>
      <c r="J168" s="223"/>
      <c r="K168" s="1"/>
    </row>
    <row r="169" spans="1:14" x14ac:dyDescent="0.2">
      <c r="A169" s="120"/>
      <c r="B169" s="120"/>
      <c r="C169" s="120"/>
      <c r="D169" s="120"/>
      <c r="E169" s="120"/>
      <c r="F169" s="120"/>
      <c r="G169" s="120"/>
      <c r="H169" s="120"/>
      <c r="I169" s="1"/>
      <c r="J169" s="1"/>
      <c r="K169" s="1"/>
    </row>
    <row r="170" spans="1:14" ht="14.25" x14ac:dyDescent="0.2">
      <c r="A170" s="120"/>
      <c r="B170" s="120"/>
      <c r="C170" s="120"/>
      <c r="D170" s="120"/>
      <c r="E170" s="121"/>
      <c r="F170" s="122"/>
      <c r="G170" s="123"/>
      <c r="H170" s="120"/>
      <c r="I170" s="1"/>
      <c r="J170" s="1"/>
      <c r="K170" s="1"/>
    </row>
    <row r="171" spans="1:14" ht="14.25" x14ac:dyDescent="0.2">
      <c r="A171" s="120"/>
      <c r="B171" s="120"/>
      <c r="C171" s="120"/>
      <c r="D171" s="120"/>
      <c r="E171" s="121"/>
      <c r="F171" s="121"/>
      <c r="G171" s="123"/>
      <c r="H171" s="120"/>
      <c r="I171" s="1"/>
      <c r="J171" s="1"/>
      <c r="K171" s="1"/>
    </row>
    <row r="172" spans="1:14" ht="14.25" x14ac:dyDescent="0.2">
      <c r="A172" s="120"/>
      <c r="B172" s="120"/>
      <c r="C172" s="120"/>
      <c r="D172" s="120"/>
      <c r="E172" s="121"/>
      <c r="F172" s="121"/>
      <c r="G172" s="123"/>
      <c r="H172" s="120"/>
      <c r="I172" s="1"/>
      <c r="J172" s="1"/>
      <c r="K172" s="1"/>
    </row>
    <row r="173" spans="1:14" ht="14.25" x14ac:dyDescent="0.2">
      <c r="A173" s="120"/>
      <c r="B173" s="120"/>
      <c r="C173" s="120"/>
      <c r="D173" s="120"/>
      <c r="E173" s="121"/>
      <c r="F173" s="121"/>
      <c r="G173" s="123"/>
      <c r="H173" s="120"/>
      <c r="I173" s="1"/>
      <c r="J173" s="1"/>
      <c r="K173" s="1"/>
    </row>
    <row r="174" spans="1:14" ht="14.25" x14ac:dyDescent="0.2">
      <c r="A174" s="120"/>
      <c r="B174" s="120"/>
      <c r="C174" s="120"/>
      <c r="D174" s="120"/>
      <c r="E174" s="121"/>
      <c r="F174" s="121"/>
      <c r="G174" s="123"/>
      <c r="H174" s="120"/>
      <c r="I174" s="1"/>
      <c r="J174" s="1"/>
      <c r="K174" s="1"/>
    </row>
    <row r="175" spans="1:14" ht="14.25" x14ac:dyDescent="0.2">
      <c r="A175" s="120"/>
      <c r="B175" s="120"/>
      <c r="C175" s="120"/>
      <c r="D175" s="120"/>
      <c r="E175" s="121"/>
      <c r="F175" s="121"/>
      <c r="G175" s="123"/>
      <c r="H175" s="120"/>
      <c r="I175" s="1"/>
      <c r="J175" s="1"/>
      <c r="K175" s="1"/>
    </row>
    <row r="176" spans="1:14" ht="14.25" x14ac:dyDescent="0.2">
      <c r="A176" s="120"/>
      <c r="B176" s="120"/>
      <c r="C176" s="120"/>
      <c r="D176" s="120"/>
      <c r="E176" s="125"/>
      <c r="F176" s="125"/>
      <c r="G176" s="126"/>
      <c r="H176" s="120"/>
      <c r="I176" s="1"/>
      <c r="J176" s="1"/>
      <c r="K176" s="1"/>
    </row>
    <row r="177" spans="1:11" ht="14.25" x14ac:dyDescent="0.2">
      <c r="A177" s="120"/>
      <c r="B177" s="120"/>
      <c r="C177" s="120"/>
      <c r="D177" s="120"/>
      <c r="E177" s="121"/>
      <c r="F177" s="121"/>
      <c r="G177" s="126"/>
      <c r="H177" s="120"/>
      <c r="I177" s="1"/>
      <c r="J177" s="1"/>
      <c r="K177" s="1"/>
    </row>
    <row r="178" spans="1:11" ht="14.25" x14ac:dyDescent="0.2">
      <c r="A178" s="120"/>
      <c r="B178" s="120"/>
      <c r="C178" s="120"/>
      <c r="D178" s="120"/>
      <c r="E178" s="125"/>
      <c r="F178" s="125"/>
      <c r="G178" s="126"/>
      <c r="H178" s="120"/>
      <c r="I178" s="1"/>
      <c r="J178" s="1"/>
      <c r="K178" s="1"/>
    </row>
    <row r="179" spans="1:11" ht="14.25" x14ac:dyDescent="0.2">
      <c r="A179" s="120"/>
      <c r="B179" s="120"/>
      <c r="C179" s="120"/>
      <c r="D179" s="120"/>
      <c r="E179" s="121"/>
      <c r="F179" s="121"/>
      <c r="G179" s="123"/>
      <c r="H179" s="120"/>
      <c r="I179" s="1"/>
      <c r="J179" s="1"/>
      <c r="K179" s="1"/>
    </row>
    <row r="180" spans="1:11" ht="14.25" x14ac:dyDescent="0.2">
      <c r="A180" s="120"/>
      <c r="B180" s="120"/>
      <c r="C180" s="120"/>
      <c r="D180" s="120"/>
      <c r="E180" s="121"/>
      <c r="F180" s="121"/>
      <c r="G180" s="123"/>
      <c r="H180" s="120"/>
      <c r="I180" s="1"/>
      <c r="J180" s="1"/>
      <c r="K180" s="1"/>
    </row>
    <row r="181" spans="1:11" ht="14.25" x14ac:dyDescent="0.2">
      <c r="A181" s="120"/>
      <c r="B181" s="120"/>
      <c r="C181" s="120"/>
      <c r="D181" s="120"/>
      <c r="E181" s="121"/>
      <c r="F181" s="121"/>
      <c r="G181" s="123"/>
      <c r="H181" s="120"/>
      <c r="I181" s="1"/>
      <c r="J181" s="1"/>
      <c r="K181" s="1"/>
    </row>
    <row r="182" spans="1:11" ht="14.25" x14ac:dyDescent="0.2">
      <c r="A182" s="120"/>
      <c r="B182" s="120"/>
      <c r="C182" s="120"/>
      <c r="D182" s="120"/>
      <c r="E182" s="121"/>
      <c r="F182" s="121"/>
      <c r="G182" s="123"/>
      <c r="H182" s="120"/>
      <c r="I182" s="1"/>
      <c r="J182" s="1"/>
      <c r="K182" s="1"/>
    </row>
    <row r="183" spans="1:11" ht="14.25" x14ac:dyDescent="0.2">
      <c r="A183" s="120"/>
      <c r="B183" s="120"/>
      <c r="C183" s="120"/>
      <c r="D183" s="120"/>
      <c r="E183" s="121"/>
      <c r="F183" s="121"/>
      <c r="G183" s="123"/>
      <c r="H183" s="120"/>
      <c r="I183" s="1"/>
      <c r="J183" s="1"/>
      <c r="K183" s="1"/>
    </row>
    <row r="184" spans="1:11" ht="14.25" x14ac:dyDescent="0.2">
      <c r="A184" s="120"/>
      <c r="B184" s="120"/>
      <c r="C184" s="120"/>
      <c r="D184" s="120"/>
      <c r="E184" s="121"/>
      <c r="F184" s="121"/>
      <c r="G184" s="123"/>
      <c r="H184" s="120"/>
      <c r="I184" s="1"/>
      <c r="J184" s="1"/>
      <c r="K184" s="1"/>
    </row>
    <row r="185" spans="1:11" ht="14.25" x14ac:dyDescent="0.2">
      <c r="A185" s="120"/>
      <c r="B185" s="120"/>
      <c r="C185" s="120"/>
      <c r="D185" s="120"/>
      <c r="E185" s="121"/>
      <c r="F185" s="121"/>
      <c r="G185" s="123"/>
      <c r="H185" s="120"/>
      <c r="I185" s="1"/>
      <c r="J185" s="1"/>
      <c r="K185" s="1"/>
    </row>
    <row r="186" spans="1:11" ht="14.25" x14ac:dyDescent="0.2">
      <c r="A186" s="120"/>
      <c r="B186" s="120"/>
      <c r="C186" s="120"/>
      <c r="D186" s="120"/>
      <c r="E186" s="121"/>
      <c r="F186" s="121"/>
      <c r="G186" s="123"/>
      <c r="H186" s="120"/>
      <c r="I186" s="1"/>
      <c r="J186" s="1"/>
      <c r="K186" s="1"/>
    </row>
    <row r="187" spans="1:11" ht="15" x14ac:dyDescent="0.25">
      <c r="A187" s="120"/>
      <c r="B187" s="120"/>
      <c r="C187" s="120"/>
      <c r="D187" s="120"/>
      <c r="E187" s="121"/>
      <c r="F187" s="121"/>
      <c r="G187" s="128"/>
      <c r="H187" s="120"/>
      <c r="I187" s="1"/>
      <c r="J187" s="1"/>
      <c r="K187" s="1"/>
    </row>
    <row r="188" spans="1:11" ht="15" x14ac:dyDescent="0.25">
      <c r="A188" s="120"/>
      <c r="B188" s="120"/>
      <c r="C188" s="120"/>
      <c r="D188" s="120"/>
      <c r="E188" s="120"/>
      <c r="F188" s="121"/>
      <c r="G188" s="202"/>
      <c r="H188" s="120"/>
      <c r="I188" s="1"/>
      <c r="J188" s="1"/>
      <c r="K188" s="1"/>
    </row>
    <row r="189" spans="1:11" ht="14.25" x14ac:dyDescent="0.2">
      <c r="A189" s="1"/>
      <c r="B189" s="1"/>
      <c r="C189" s="1"/>
      <c r="D189" s="1"/>
      <c r="E189" s="1"/>
      <c r="F189" s="203"/>
      <c r="G189" s="204">
        <v>0</v>
      </c>
      <c r="H189" s="1"/>
      <c r="I189" s="1"/>
      <c r="J189" s="1"/>
      <c r="K189" s="1"/>
    </row>
  </sheetData>
  <sheetProtection selectLockedCells="1" selectUnlockedCells="1"/>
  <mergeCells count="64">
    <mergeCell ref="A1:D1"/>
    <mergeCell ref="K1:K3"/>
    <mergeCell ref="A2:D2"/>
    <mergeCell ref="E2:J2"/>
    <mergeCell ref="A3:D3"/>
    <mergeCell ref="E3:J3"/>
    <mergeCell ref="I63:J63"/>
    <mergeCell ref="F5:H5"/>
    <mergeCell ref="C7:C8"/>
    <mergeCell ref="A10:K10"/>
    <mergeCell ref="A12:E13"/>
    <mergeCell ref="F12:H12"/>
    <mergeCell ref="I12:J12"/>
    <mergeCell ref="I13:J13"/>
    <mergeCell ref="I44:J44"/>
    <mergeCell ref="I51:J51"/>
    <mergeCell ref="I52:J52"/>
    <mergeCell ref="I56:J56"/>
    <mergeCell ref="I57:J57"/>
    <mergeCell ref="M121:R121"/>
    <mergeCell ref="I122:J122"/>
    <mergeCell ref="I105:J105"/>
    <mergeCell ref="I64:J64"/>
    <mergeCell ref="B69:C69"/>
    <mergeCell ref="I83:J83"/>
    <mergeCell ref="I84:J84"/>
    <mergeCell ref="I85:J85"/>
    <mergeCell ref="I86:J86"/>
    <mergeCell ref="I128:J128"/>
    <mergeCell ref="I87:J87"/>
    <mergeCell ref="I92:J92"/>
    <mergeCell ref="I107:J107"/>
    <mergeCell ref="E118:J118"/>
    <mergeCell ref="I123:J123"/>
    <mergeCell ref="I124:J124"/>
    <mergeCell ref="E125:F127"/>
    <mergeCell ref="I125:J125"/>
    <mergeCell ref="I127:J127"/>
    <mergeCell ref="I148:K148"/>
    <mergeCell ref="E129:F129"/>
    <mergeCell ref="I129:J129"/>
    <mergeCell ref="I130:J130"/>
    <mergeCell ref="I131:J131"/>
    <mergeCell ref="I132:J132"/>
    <mergeCell ref="I133:J133"/>
    <mergeCell ref="I134:J134"/>
    <mergeCell ref="I135:J135"/>
    <mergeCell ref="I136:J136"/>
    <mergeCell ref="A138:E138"/>
    <mergeCell ref="F138:K138"/>
    <mergeCell ref="I149:J149"/>
    <mergeCell ref="J155:K155"/>
    <mergeCell ref="I157:K157"/>
    <mergeCell ref="M157:N157"/>
    <mergeCell ref="I158:J158"/>
    <mergeCell ref="M158:N158"/>
    <mergeCell ref="M159:N159"/>
    <mergeCell ref="M160:N160"/>
    <mergeCell ref="M161:N161"/>
    <mergeCell ref="A164:K164"/>
    <mergeCell ref="A167:E168"/>
    <mergeCell ref="F167:F168"/>
    <mergeCell ref="G167:H168"/>
    <mergeCell ref="J167:J168"/>
  </mergeCells>
  <printOptions horizontalCentered="1"/>
  <pageMargins left="0.36" right="0.43" top="0.95" bottom="0.85" header="0" footer="0"/>
  <pageSetup scale="68" orientation="portrait" horizontalDpi="300" verticalDpi="300" r:id="rId1"/>
  <headerFooter alignWithMargins="0"/>
  <rowBreaks count="2" manualBreakCount="2">
    <brk id="78" max="16383" man="1"/>
    <brk id="139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Establecimiento</vt:lpstr>
      <vt:lpstr>Sostenimiento</vt:lpstr>
      <vt:lpstr>Establecimiento!Área_de_impresión</vt:lpstr>
      <vt:lpstr>Sostenimiento!Área_de_impresión</vt:lpstr>
      <vt:lpstr>Establecimiento!Títulos_a_imprimir</vt:lpstr>
      <vt:lpstr>Sostenimiento!Títulos_a_imprimir</vt:lpstr>
    </vt:vector>
  </TitlesOfParts>
  <Company>GOBERNACIÓN DEL VALLE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cagomez</dc:creator>
  <cp:lastModifiedBy>Armando</cp:lastModifiedBy>
  <cp:lastPrinted>2007-07-16T04:28:27Z</cp:lastPrinted>
  <dcterms:created xsi:type="dcterms:W3CDTF">2002-07-22T13:15:09Z</dcterms:created>
  <dcterms:modified xsi:type="dcterms:W3CDTF">2020-05-20T21:19:37Z</dcterms:modified>
</cp:coreProperties>
</file>