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RELACIÓN CONTRATOS 2020\"/>
    </mc:Choice>
  </mc:AlternateContent>
  <bookViews>
    <workbookView xWindow="0" yWindow="0" windowWidth="21600" windowHeight="9135"/>
  </bookViews>
  <sheets>
    <sheet name="JULIO-DICIEMBRE - 2020" sheetId="1" r:id="rId1"/>
    <sheet name="AVANCE %" sheetId="2" r:id="rId2"/>
    <sheet name="EJECUCIÓN PPTAL 2020"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H5" i="2"/>
  <c r="H6" i="2"/>
  <c r="H7" i="2"/>
  <c r="H8" i="2"/>
  <c r="H9" i="2"/>
  <c r="H10" i="2"/>
  <c r="H3" i="2"/>
  <c r="F3" i="2"/>
  <c r="F4" i="2"/>
  <c r="F5" i="2"/>
  <c r="F6" i="2"/>
  <c r="F7" i="2"/>
  <c r="F8" i="2"/>
  <c r="F9" i="2"/>
  <c r="F10" i="2"/>
  <c r="X6" i="2" l="1"/>
  <c r="X7" i="2"/>
  <c r="X9" i="2"/>
  <c r="X10" i="2"/>
  <c r="AB12" i="3" l="1"/>
  <c r="AB5" i="3"/>
  <c r="AB6" i="3"/>
  <c r="AB7" i="3"/>
  <c r="AB8" i="3"/>
  <c r="AB9" i="3"/>
  <c r="AB10" i="3"/>
  <c r="AB11" i="3"/>
  <c r="AB4" i="3"/>
  <c r="P11" i="3"/>
  <c r="P10" i="3"/>
  <c r="Z11" i="3"/>
  <c r="Z10" i="3"/>
  <c r="Z9" i="3"/>
  <c r="Z8" i="3"/>
  <c r="Z5" i="3"/>
  <c r="Z4" i="3"/>
  <c r="T12" i="3"/>
  <c r="T11" i="3"/>
  <c r="T10" i="3"/>
  <c r="P12" i="3"/>
  <c r="E6" i="3"/>
  <c r="O6" i="3"/>
  <c r="R17" i="3"/>
  <c r="R12" i="3"/>
  <c r="S9" i="3"/>
  <c r="O9" i="3"/>
  <c r="T8" i="3"/>
  <c r="Q8" i="3"/>
  <c r="O7" i="3"/>
  <c r="T5" i="3"/>
  <c r="Q5" i="3"/>
  <c r="S4" i="3"/>
  <c r="O4" i="3"/>
  <c r="O12" i="3" l="1"/>
  <c r="Q12" i="3"/>
  <c r="S12" i="3"/>
  <c r="V12" i="3" s="1"/>
  <c r="R19" i="3" s="1"/>
  <c r="U10" i="2"/>
  <c r="U9" i="2"/>
  <c r="U8" i="2"/>
  <c r="U7" i="2"/>
  <c r="U6" i="2"/>
  <c r="U5" i="2"/>
  <c r="T10" i="2" l="1"/>
  <c r="T9" i="2"/>
  <c r="T8" i="2"/>
  <c r="T7" i="2"/>
  <c r="T6" i="2"/>
  <c r="T5" i="2"/>
  <c r="S10" i="2" l="1"/>
  <c r="S8" i="2"/>
  <c r="S9" i="2"/>
  <c r="G17" i="3"/>
  <c r="E7" i="3"/>
  <c r="H9" i="3" l="1"/>
  <c r="I8" i="3"/>
  <c r="I5" i="3"/>
  <c r="H4" i="3"/>
  <c r="G12" i="3"/>
  <c r="F8" i="3"/>
  <c r="E9" i="3"/>
  <c r="F5" i="3"/>
  <c r="F12" i="3" s="1"/>
  <c r="E4" i="3"/>
  <c r="E12" i="3" s="1"/>
  <c r="I12" i="3" l="1"/>
  <c r="H12" i="3"/>
  <c r="K12" i="3" s="1"/>
  <c r="G19" i="3" s="1"/>
  <c r="L14" i="1"/>
  <c r="M18" i="1" s="1"/>
  <c r="O3" i="2" l="1"/>
  <c r="O4" i="2" s="1"/>
  <c r="O5" i="2" s="1"/>
  <c r="O6" i="2" s="1"/>
  <c r="O11" i="2" s="1"/>
  <c r="L4" i="2"/>
  <c r="L5" i="2"/>
  <c r="L6" i="2"/>
  <c r="L11" i="2"/>
  <c r="L7" i="2"/>
  <c r="L3" i="2"/>
  <c r="F11" i="2" l="1"/>
  <c r="I7" i="2" l="1"/>
  <c r="S7" i="2"/>
  <c r="S6" i="2"/>
  <c r="I6" i="2"/>
  <c r="S5" i="2"/>
  <c r="K8" i="2"/>
</calcChain>
</file>

<file path=xl/sharedStrings.xml><?xml version="1.0" encoding="utf-8"?>
<sst xmlns="http://schemas.openxmlformats.org/spreadsheetml/2006/main" count="190" uniqueCount="119">
  <si>
    <t>Nombre del Proyecto</t>
  </si>
  <si>
    <t>Meta Plan de Desarrollo</t>
  </si>
  <si>
    <t xml:space="preserve">Tipo de Contrato </t>
  </si>
  <si>
    <t xml:space="preserve">Objeto del Contrato </t>
  </si>
  <si>
    <t>Contratista</t>
  </si>
  <si>
    <t>Fecha de inicio</t>
  </si>
  <si>
    <t xml:space="preserve">Prestación de Servicios </t>
  </si>
  <si>
    <t xml:space="preserve">Numero del Contrato </t>
  </si>
  <si>
    <t>Holmer Arbey Salazar Ruiz</t>
  </si>
  <si>
    <t>Fecha de Terminación</t>
  </si>
  <si>
    <t>Stephanie Restrepo Ospina</t>
  </si>
  <si>
    <t xml:space="preserve">MP 301010709 Sensibilizar 4800 servidores públicos en materia disciplinaria durante el cuatrienio </t>
  </si>
  <si>
    <t xml:space="preserve">Contrato </t>
  </si>
  <si>
    <t>CDP</t>
  </si>
  <si>
    <t>RPC</t>
  </si>
  <si>
    <t>Diana Sirley Barona Calero</t>
  </si>
  <si>
    <t xml:space="preserve">Cumplimiento </t>
  </si>
  <si>
    <t>Cedula</t>
  </si>
  <si>
    <t>Valor del Contrato</t>
  </si>
  <si>
    <t>Proyecto</t>
  </si>
  <si>
    <t>Actividad A1</t>
  </si>
  <si>
    <t>Actividad A2</t>
  </si>
  <si>
    <t xml:space="preserve">Link Secop </t>
  </si>
  <si>
    <t>CC MTT</t>
  </si>
  <si>
    <t>Total 2019</t>
  </si>
  <si>
    <t>RELACION DE CONTRATOS VIGENCIA 2020 - OFICINA DE CONTROL DISCIPLINARIO INTERNO</t>
  </si>
  <si>
    <t>FORTALECIMIENTO DEL COMPONENTE PREVENTIVO DE LA ACCIÓN DISCIPLINARIA EN EL DEPARTAMENTO DEL VALLE DEL CAUCA.</t>
  </si>
  <si>
    <t xml:space="preserve">MP 301010707 TRAMITAR EL 60% DE LAS INVESTIGACIONES DISCIPLINARIAS DURANTE EL CUATRIENIO </t>
  </si>
  <si>
    <t>fecha contrato 17 de enero de 2020</t>
  </si>
  <si>
    <t xml:space="preserve">1.03-59.2-1142 </t>
  </si>
  <si>
    <t>fecha contrato 05 de Febrero de 2020</t>
  </si>
  <si>
    <t>fecha contrato 07 de Febrero de 2020</t>
  </si>
  <si>
    <t xml:space="preserve">stepha </t>
  </si>
  <si>
    <t xml:space="preserve">diana y alejandro </t>
  </si>
  <si>
    <t>Prestar los servicios de apoyo a la gestión Departamental requeridos para la realización de las actividades asistenciales propias de la función de la Oficina de Control Disciplinario Interno dentro del marco del proyecto denominado Fortalecimiento del componente preventivo de la acción disciplinaria en el Departamento del Valle del Cauca.</t>
  </si>
  <si>
    <t>Prestar los servicios de apoyo a la gestión Departamental requeridos para la realización de las actividades propias de la función de la Oficina de Control Disciplinario Interno dentro del marco del proyecto denominado Fortalecimiento del componente preventivo de la acción disciplinaria en el Departamento del Valle del Cauca.</t>
  </si>
  <si>
    <t xml:space="preserve">Luis Alejandro Ambuila Urrutia </t>
  </si>
  <si>
    <t>CC MPM</t>
  </si>
  <si>
    <t xml:space="preserve">Informes o actas: 17 de Feb 8.33%,  xx de Marzo 8.33%,  xx de Abril 8.33%, xx de Mayo 8.33%, xx de Jun 8.33%. Xx Jul 8.33%, </t>
  </si>
  <si>
    <t>PI22100870</t>
  </si>
  <si>
    <t>1.03-59.2-1748</t>
  </si>
  <si>
    <t>Prestar servicios de apoyo a la gestión Departamental requeridos para la realización de las actividades asistenciales propias de la función de la Oficina de Control Disciplinario Interno dentro del marco del proyecto denominado Fortalecimiento del componente preventivo de la acción disciplinaria en el Departamento del Valle del Cauca.</t>
  </si>
  <si>
    <t>fecha contrato 17 de febrero de 2020</t>
  </si>
  <si>
    <t>arbey</t>
  </si>
  <si>
    <t xml:space="preserve">oscar y ana </t>
  </si>
  <si>
    <t xml:space="preserve">Stepha </t>
  </si>
  <si>
    <t xml:space="preserve">Diana </t>
  </si>
  <si>
    <t xml:space="preserve">Ana </t>
  </si>
  <si>
    <t xml:space="preserve">ENE - JULIO </t>
  </si>
  <si>
    <t>ENE - AGOST</t>
  </si>
  <si>
    <t xml:space="preserve">Oscar </t>
  </si>
  <si>
    <t xml:space="preserve">Alejandro </t>
  </si>
  <si>
    <t>Arbey</t>
  </si>
  <si>
    <t>ENE - DIC</t>
  </si>
  <si>
    <t xml:space="preserve">Total </t>
  </si>
  <si>
    <t>AGOST- DIC</t>
  </si>
  <si>
    <t xml:space="preserve">SEP - DIC </t>
  </si>
  <si>
    <t>Valor Cuota</t>
  </si>
  <si>
    <t xml:space="preserve">VALOR PROYECTO </t>
  </si>
  <si>
    <t xml:space="preserve">SALDO </t>
  </si>
  <si>
    <t xml:space="preserve">SENSIBILIZACION </t>
  </si>
  <si>
    <t xml:space="preserve">SALDO X EJECUTAR </t>
  </si>
  <si>
    <t>Diego Cruz Sáchez</t>
  </si>
  <si>
    <t>Erika</t>
  </si>
  <si>
    <t>pendiente</t>
  </si>
  <si>
    <t>Diego Cruz Sánchez</t>
  </si>
  <si>
    <t>Prestar los servicios Profesionales como Administrador de Empresas especialista en Alta Gerencia, en la Oficina de Control Disciplinario Interno en cumplimiento del marco del proyecto de inversión denominado Fortalecimiento del componente preventivo de la acción disciplinaria en el Departamento del Valle del Cauca, que tiene como fin brindar apoyo a la gestión en el desarrollo de las actividades que conduzcan a una adecuada eficiencia y efectividad en la labor desempeñada por la dependencia.</t>
  </si>
  <si>
    <t>fecha contrato 12 de marzo de 2020</t>
  </si>
  <si>
    <t xml:space="preserve">Prestar los Servicios Profesionales en la gestión  como Abogada en cumplimiento del proyecto de inversión denominado Fortalecimiento del componente preventivo de la acción disciplinaria, que tiene como fin fortalecer desde su perfil, los diferentes asuntos disciplinarios que se adelantan, permitiendo avanzar de manera adecuada y eficaz la labor disciplinaria encomendada a la oficina de Control  Disciplinario  Interno de la Gobernacion del Valle del Cauca. </t>
  </si>
  <si>
    <t>Erika Tatiana Maldonado Mora</t>
  </si>
  <si>
    <t>revisar</t>
  </si>
  <si>
    <t>Diego</t>
  </si>
  <si>
    <t>Marzo-Agosto</t>
  </si>
  <si>
    <t>meses</t>
  </si>
  <si>
    <t>%</t>
  </si>
  <si>
    <t>Olmer Arbey Salazar Ruiz</t>
  </si>
  <si>
    <t>abril % de cumplimiento (presentación de la cuenta 13-04-2020)</t>
  </si>
  <si>
    <t>no</t>
  </si>
  <si>
    <t>mayo-2020 % de cumplimiento (presentación de la cuenta 12-05-2020)</t>
  </si>
  <si>
    <t>Junio-2020% de cumplimiento (presentación de la cuenta 12-06-2020)</t>
  </si>
  <si>
    <t>xxxxxxxx</t>
  </si>
  <si>
    <t>MARZO-AGOTO</t>
  </si>
  <si>
    <t>ESCENARIO 1</t>
  </si>
  <si>
    <t>ESCENARIO 2</t>
  </si>
  <si>
    <t xml:space="preserve">DESPUES DE TERMINADA LA 1ER CONTRATACIÓN </t>
  </si>
  <si>
    <t>ESCENARIO 3</t>
  </si>
  <si>
    <t>MESES</t>
  </si>
  <si>
    <t>CORTE AL 30 DE JUNIO 2020</t>
  </si>
  <si>
    <t>EJECUCIÓN PPTAL</t>
  </si>
  <si>
    <t>A JUNIO 30 2020</t>
  </si>
  <si>
    <t>SE DEVOLVIERON DICE ALBA LUCIA</t>
  </si>
  <si>
    <t>Julio-2020% de cumplimiento (presentación de la cuenta 13-06-2020)</t>
  </si>
  <si>
    <t>ITEM</t>
  </si>
  <si>
    <t>Porcentaje de Avance (%) MESES CONTRATADOS</t>
  </si>
  <si>
    <t>https://community.secop.gov.co/Public/Tendering/OpportunityDetail/Index?noticeUID=CO1.NTC.1404217&amp;isFromPublicArea=True&amp;isModal=False</t>
  </si>
  <si>
    <t>PRESTAR LOS SERVICIOS PROFESIONALES COMO ABOGADO, EN CUMPLIMIENTO DEL PROYECTO DE INVERSIÓN DENOMINADO FORTALECIMIENTO DE LA POLITICA DE PREVENCION DE LA ACCION DISCIPLINARIA EN EL DEPARTAMENTO, QUE TIENE COMO FIN FORTALECER DESDE SU PERFIL, LOS DIFERENTES ASUNTOS DISCIPLINARIOS QUE SE ADELANTAN, PERMITIENDO AVANZAR DE MANERA ADECUADA Y EFICAZ LA LABOR DISCIPLINARIA ENCOMENDADA A LA OFICINA DE CONTROL DISCIPLINARIA ENCOMENDANDA A LA OFICINA DE CONTROL DISCIPLINARIO INTERNO</t>
  </si>
  <si>
    <t>15.200.000 COP</t>
  </si>
  <si>
    <t>1.03-59.2-0002</t>
  </si>
  <si>
    <t>30/11/2020 7:00:00 PM </t>
  </si>
  <si>
    <t>https://community.secop.gov.co/Public/Tendering/OpportunityDetail/Index?noticeUID=CO1.NTC.1403851&amp;isFromPublicArea=True&amp;isModal=False</t>
  </si>
  <si>
    <t>8.000.000 COP</t>
  </si>
  <si>
    <t>1.03-59-2-0004</t>
  </si>
  <si>
    <t>JULIO</t>
  </si>
  <si>
    <t>SALARIO/MES</t>
  </si>
  <si>
    <t>https://community.secop.gov.co/Public/Tendering/OpportunityDetail/Index?noticeUID=CO1.NTC.1403564&amp;isFromPublicArea=True&amp;isModal=False</t>
  </si>
  <si>
    <t>WILLIAM ANDRES GRUESO</t>
  </si>
  <si>
    <t>WILLIAM ANDRES GRUESO ARIAS</t>
  </si>
  <si>
    <t>PRESTAR LOS SERVICIOS DE APOYO A LA GESTION PARA A REALIZACION DE ACTIVIDADES ASISTENCIALES DE LA OFICINA DE CONTROL DISCIPLINARIO.</t>
  </si>
  <si>
    <t>1.03-59.2-001</t>
  </si>
  <si>
    <t>8.800.000 COP</t>
  </si>
  <si>
    <t>5500001898 DEL 18 DE AGOSTO DE 2020</t>
  </si>
  <si>
    <t>5500001848 DEL 17 DE AGOSTO DE 2020</t>
  </si>
  <si>
    <t>https://community.secop.gov.co/Public/Tendering/OpportunityDetail/Index?noticeUID=CO1.NTC.1404218&amp;isFromPublicArea=True&amp;isModal=False</t>
  </si>
  <si>
    <t>YAMILETH DIAZ VERA</t>
  </si>
  <si>
    <t>PRESTAR LOS SERVICIOS PROFESIONALES COMO ABOGADO, EN CUMPLIMIENTO DEL PROYECTO DE INVERSIÓN FORTALECIMIENTO DE LA POLÍTICA DE PREVENCIÓN DE LA ACCIÓN DISCIPLINARIA EN EL DEPARTAMENTO DEL VALLE DEL CAUCA, QUE TIENEN COMO FIN FORTALECER DESDE SU PERFIL, LOS DIFERENTES ASUNTOS</t>
  </si>
  <si>
    <t>1.03-59.2-0003</t>
  </si>
  <si>
    <t>Fecha Publicación Secop II</t>
  </si>
  <si>
    <t>VR CONTRATO</t>
  </si>
  <si>
    <t>ACREEDOR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</si>
</sst>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_-&quot;$&quot;* #,##0.00_-;\-&quot;$&quot;* #,##0.00_-;_-&quot;$&quot;* &quot;-&quot;??_-;_-@_-"/>
    <numFmt numFmtId="165" formatCode="_(&quot;$&quot;\ * #,##0.00_);_(&quot;$&quot;\ * \(#,##0.00\);_(&quot;$&quot;\ * &quot;-&quot;??_);_(@_)"/>
    <numFmt numFmtId="166" formatCode="0.000"/>
    <numFmt numFmtId="167" formatCode="dd/mm/yy;@"/>
  </numFmts>
  <fonts count="17"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name val="Calibri"/>
      <family val="2"/>
      <scheme val="minor"/>
    </font>
    <font>
      <u/>
      <sz val="11"/>
      <color theme="10"/>
      <name val="Calibri"/>
      <family val="2"/>
      <scheme val="minor"/>
    </font>
    <font>
      <b/>
      <sz val="14"/>
      <color theme="1"/>
      <name val="Calibri"/>
      <family val="2"/>
      <scheme val="minor"/>
    </font>
    <font>
      <sz val="11"/>
      <color theme="0"/>
      <name val="Calibri"/>
      <family val="2"/>
      <scheme val="minor"/>
    </font>
    <font>
      <b/>
      <sz val="18"/>
      <color theme="1"/>
      <name val="Calibri"/>
      <family val="2"/>
      <scheme val="minor"/>
    </font>
    <font>
      <sz val="9"/>
      <color rgb="FF000000"/>
      <name val="Arial"/>
      <family val="2"/>
    </font>
    <font>
      <sz val="9"/>
      <name val="Calibri"/>
      <family val="2"/>
      <scheme val="minor"/>
    </font>
    <font>
      <sz val="11"/>
      <color rgb="FF000000"/>
      <name val="Arial"/>
      <family val="2"/>
    </font>
    <font>
      <b/>
      <sz val="11"/>
      <color rgb="FF000000"/>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0" fontId="9" fillId="0" borderId="0" applyNumberFormat="0" applyFill="0" applyBorder="0" applyAlignment="0" applyProtection="0"/>
    <xf numFmtId="42" fontId="1" fillId="0" borderId="0" applyFont="0" applyFill="0" applyBorder="0" applyAlignment="0" applyProtection="0"/>
  </cellStyleXfs>
  <cellXfs count="134">
    <xf numFmtId="0" fontId="0" fillId="0" borderId="0" xfId="0"/>
    <xf numFmtId="0" fontId="2" fillId="2" borderId="3" xfId="0" applyFont="1" applyFill="1" applyBorder="1" applyAlignment="1">
      <alignment horizontal="center" vertical="center"/>
    </xf>
    <xf numFmtId="0" fontId="3" fillId="0" borderId="1" xfId="0" applyFont="1" applyBorder="1" applyAlignment="1">
      <alignment horizontal="center" vertical="center" wrapText="1"/>
    </xf>
    <xf numFmtId="165" fontId="0" fillId="0" borderId="0" xfId="0" applyNumberFormat="1"/>
    <xf numFmtId="0" fontId="4" fillId="0" borderId="0" xfId="0" applyFont="1" applyAlignment="1">
      <alignment vertical="center"/>
    </xf>
    <xf numFmtId="0" fontId="4" fillId="0" borderId="0" xfId="0" quotePrefix="1" applyFont="1" applyAlignment="1">
      <alignment wrapText="1"/>
    </xf>
    <xf numFmtId="0" fontId="0" fillId="0" borderId="0" xfId="0" applyFill="1"/>
    <xf numFmtId="0" fontId="0" fillId="0" borderId="0" xfId="0" applyAlignment="1">
      <alignment horizontal="center"/>
    </xf>
    <xf numFmtId="1" fontId="4" fillId="0" borderId="0" xfId="0" applyNumberFormat="1" applyFont="1"/>
    <xf numFmtId="2" fontId="0" fillId="0" borderId="0" xfId="0" applyNumberFormat="1"/>
    <xf numFmtId="0" fontId="6" fillId="0" borderId="0" xfId="0" applyFont="1"/>
    <xf numFmtId="165" fontId="5" fillId="0" borderId="0" xfId="1" applyFont="1"/>
    <xf numFmtId="165" fontId="0" fillId="0" borderId="0" xfId="1" applyFont="1"/>
    <xf numFmtId="164" fontId="0" fillId="0" borderId="0" xfId="0" applyNumberFormat="1"/>
    <xf numFmtId="164" fontId="4" fillId="0" borderId="0" xfId="0" applyNumberFormat="1" applyFont="1"/>
    <xf numFmtId="165" fontId="7" fillId="0" borderId="0" xfId="0" applyNumberFormat="1" applyFont="1"/>
    <xf numFmtId="14" fontId="0" fillId="0" borderId="0" xfId="0" applyNumberFormat="1" applyFill="1"/>
    <xf numFmtId="14" fontId="0" fillId="0" borderId="0" xfId="0" applyNumberFormat="1"/>
    <xf numFmtId="165" fontId="4" fillId="0" borderId="0" xfId="1" applyFont="1"/>
    <xf numFmtId="166" fontId="0" fillId="0" borderId="0" xfId="0" applyNumberFormat="1"/>
    <xf numFmtId="0" fontId="0" fillId="0" borderId="0" xfId="0" applyAlignment="1">
      <alignment vertical="center"/>
    </xf>
    <xf numFmtId="49" fontId="8" fillId="0" borderId="0" xfId="0" applyNumberFormat="1" applyFont="1" applyFill="1"/>
    <xf numFmtId="0" fontId="0" fillId="0" borderId="0" xfId="0" applyAlignment="1">
      <alignment horizontal="left"/>
    </xf>
    <xf numFmtId="0" fontId="0" fillId="0" borderId="0" xfId="0" applyFill="1" applyAlignment="1">
      <alignment horizontal="left"/>
    </xf>
    <xf numFmtId="42" fontId="4" fillId="0" borderId="0" xfId="0" applyNumberFormat="1" applyFont="1"/>
    <xf numFmtId="0" fontId="0" fillId="0" borderId="1" xfId="0" applyBorder="1"/>
    <xf numFmtId="42" fontId="0" fillId="0" borderId="1" xfId="3" applyFont="1" applyBorder="1"/>
    <xf numFmtId="0" fontId="4" fillId="0" borderId="11" xfId="0" applyFont="1" applyBorder="1" applyAlignment="1">
      <alignment horizontal="center"/>
    </xf>
    <xf numFmtId="0" fontId="4" fillId="0" borderId="1" xfId="0" applyFont="1" applyBorder="1"/>
    <xf numFmtId="42" fontId="4" fillId="0" borderId="1" xfId="0" applyNumberFormat="1" applyFont="1" applyBorder="1"/>
    <xf numFmtId="42" fontId="4" fillId="0" borderId="0" xfId="3" applyFont="1"/>
    <xf numFmtId="0" fontId="0" fillId="0" borderId="0" xfId="0" applyFont="1"/>
    <xf numFmtId="42" fontId="0" fillId="0" borderId="0" xfId="0" applyNumberFormat="1" applyFont="1"/>
    <xf numFmtId="165" fontId="0" fillId="0" borderId="1" xfId="1" applyFont="1" applyBorder="1" applyAlignment="1">
      <alignment vertical="center"/>
    </xf>
    <xf numFmtId="0" fontId="0" fillId="3" borderId="0" xfId="0" applyFill="1"/>
    <xf numFmtId="0" fontId="3" fillId="0" borderId="0" xfId="0" applyFont="1" applyBorder="1" applyAlignment="1">
      <alignment horizontal="left" vertical="center"/>
    </xf>
    <xf numFmtId="0" fontId="11" fillId="4" borderId="0" xfId="0" applyFont="1" applyFill="1"/>
    <xf numFmtId="0" fontId="0" fillId="4" borderId="0" xfId="0" applyFill="1"/>
    <xf numFmtId="0" fontId="0" fillId="5" borderId="0" xfId="0" applyFill="1"/>
    <xf numFmtId="0" fontId="0" fillId="6" borderId="0" xfId="0" applyFill="1"/>
    <xf numFmtId="2" fontId="0" fillId="5" borderId="0" xfId="0" applyNumberFormat="1" applyFill="1"/>
    <xf numFmtId="17" fontId="0" fillId="6" borderId="0" xfId="0" applyNumberFormat="1" applyFill="1"/>
    <xf numFmtId="2" fontId="0" fillId="6" borderId="0" xfId="0" applyNumberFormat="1" applyFill="1"/>
    <xf numFmtId="0" fontId="0" fillId="7" borderId="0" xfId="0" applyFill="1"/>
    <xf numFmtId="2" fontId="0" fillId="7" borderId="0" xfId="0" applyNumberFormat="1" applyFill="1"/>
    <xf numFmtId="0" fontId="0" fillId="8" borderId="0" xfId="0" applyFill="1"/>
    <xf numFmtId="0" fontId="4" fillId="0" borderId="1" xfId="0" applyFont="1" applyBorder="1" applyAlignment="1">
      <alignment horizontal="center"/>
    </xf>
    <xf numFmtId="0" fontId="0" fillId="10" borderId="1" xfId="0" applyFill="1" applyBorder="1"/>
    <xf numFmtId="42" fontId="0" fillId="10" borderId="1" xfId="3" applyFont="1" applyFill="1" applyBorder="1"/>
    <xf numFmtId="42" fontId="0" fillId="0" borderId="0" xfId="0" applyNumberFormat="1"/>
    <xf numFmtId="42" fontId="4" fillId="9" borderId="0" xfId="0" applyNumberFormat="1" applyFont="1" applyFill="1"/>
    <xf numFmtId="0" fontId="4" fillId="11" borderId="0" xfId="0" applyFont="1" applyFill="1"/>
    <xf numFmtId="42" fontId="4" fillId="11" borderId="0" xfId="0" applyNumberFormat="1" applyFont="1" applyFill="1"/>
    <xf numFmtId="0" fontId="4" fillId="0" borderId="11" xfId="0" applyFont="1" applyBorder="1"/>
    <xf numFmtId="0" fontId="4" fillId="9" borderId="5" xfId="0" applyFont="1" applyFill="1" applyBorder="1"/>
    <xf numFmtId="0" fontId="4" fillId="9" borderId="2" xfId="0" applyFont="1" applyFill="1" applyBorder="1"/>
    <xf numFmtId="42" fontId="0" fillId="9" borderId="1" xfId="0" applyNumberFormat="1" applyFill="1" applyBorder="1"/>
    <xf numFmtId="42" fontId="4" fillId="9" borderId="1" xfId="0" applyNumberFormat="1" applyFont="1" applyFill="1" applyBorder="1"/>
    <xf numFmtId="0" fontId="0" fillId="9" borderId="0" xfId="0" applyFill="1"/>
    <xf numFmtId="2" fontId="0" fillId="9" borderId="0" xfId="0" applyNumberFormat="1" applyFill="1"/>
    <xf numFmtId="0" fontId="0" fillId="11" borderId="0" xfId="0" applyFill="1"/>
    <xf numFmtId="2" fontId="0" fillId="11" borderId="0" xfId="0" applyNumberFormat="1" applyFill="1"/>
    <xf numFmtId="0" fontId="0" fillId="10" borderId="0" xfId="0" applyFill="1" applyAlignment="1">
      <alignment wrapText="1"/>
    </xf>
    <xf numFmtId="165" fontId="0" fillId="12" borderId="1" xfId="1" applyFont="1" applyFill="1" applyBorder="1" applyAlignment="1">
      <alignment vertical="center"/>
    </xf>
    <xf numFmtId="0" fontId="0" fillId="12" borderId="0" xfId="0" applyFill="1" applyAlignment="1">
      <alignment wrapText="1"/>
    </xf>
    <xf numFmtId="0" fontId="0" fillId="2" borderId="14" xfId="0" applyFill="1" applyBorder="1"/>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Border="1" applyAlignment="1">
      <alignment horizontal="center" vertical="center"/>
    </xf>
    <xf numFmtId="0" fontId="3" fillId="10" borderId="0" xfId="0" applyFont="1" applyFill="1" applyAlignment="1">
      <alignment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xf>
    <xf numFmtId="165" fontId="7" fillId="2" borderId="20" xfId="1" applyFont="1" applyFill="1" applyBorder="1"/>
    <xf numFmtId="0" fontId="0" fillId="2" borderId="20" xfId="0" applyFill="1" applyBorder="1"/>
    <xf numFmtId="0" fontId="0" fillId="2" borderId="21" xfId="0" applyFill="1" applyBorder="1"/>
    <xf numFmtId="0" fontId="12" fillId="10" borderId="1" xfId="0" applyFont="1" applyFill="1" applyBorder="1" applyAlignment="1">
      <alignment horizontal="center" vertical="center" wrapText="1"/>
    </xf>
    <xf numFmtId="0" fontId="12" fillId="10" borderId="1" xfId="0" applyFont="1" applyFill="1" applyBorder="1" applyAlignment="1">
      <alignment horizontal="center" vertical="center"/>
    </xf>
    <xf numFmtId="0" fontId="13" fillId="10" borderId="1" xfId="0" applyFont="1" applyFill="1" applyBorder="1" applyAlignment="1">
      <alignment horizontal="center" vertical="center" wrapText="1"/>
    </xf>
    <xf numFmtId="49" fontId="14" fillId="10" borderId="1" xfId="0" applyNumberFormat="1" applyFont="1" applyFill="1" applyBorder="1" applyAlignment="1">
      <alignment horizontal="center" vertical="center"/>
    </xf>
    <xf numFmtId="0" fontId="6" fillId="10" borderId="1" xfId="0" applyFont="1" applyFill="1" applyBorder="1" applyAlignment="1">
      <alignment horizontal="center"/>
    </xf>
    <xf numFmtId="2" fontId="6" fillId="10" borderId="1" xfId="0" applyNumberFormat="1" applyFont="1" applyFill="1" applyBorder="1"/>
    <xf numFmtId="42" fontId="6" fillId="10" borderId="1" xfId="3" applyFont="1" applyFill="1" applyBorder="1"/>
    <xf numFmtId="42" fontId="6" fillId="10" borderId="1" xfId="0" applyNumberFormat="1" applyFont="1" applyFill="1" applyBorder="1"/>
    <xf numFmtId="0" fontId="13" fillId="10" borderId="1" xfId="0" applyFont="1" applyFill="1" applyBorder="1" applyAlignment="1">
      <alignment wrapText="1"/>
    </xf>
    <xf numFmtId="0" fontId="6" fillId="10" borderId="1" xfId="0" applyFont="1" applyFill="1" applyBorder="1" applyAlignment="1">
      <alignment wrapText="1"/>
    </xf>
    <xf numFmtId="0" fontId="6" fillId="12" borderId="1" xfId="0" applyFont="1" applyFill="1" applyBorder="1" applyAlignment="1">
      <alignment wrapText="1"/>
    </xf>
    <xf numFmtId="49" fontId="14" fillId="0" borderId="1" xfId="0" applyNumberFormat="1" applyFont="1" applyFill="1" applyBorder="1" applyAlignment="1">
      <alignment horizontal="center" vertical="center"/>
    </xf>
    <xf numFmtId="0" fontId="6" fillId="0" borderId="1" xfId="0" applyFont="1" applyBorder="1" applyAlignment="1">
      <alignment horizontal="center"/>
    </xf>
    <xf numFmtId="2" fontId="6" fillId="0" borderId="1" xfId="0" applyNumberFormat="1" applyFont="1" applyBorder="1"/>
    <xf numFmtId="42" fontId="6" fillId="0" borderId="1" xfId="3" applyFont="1" applyBorder="1"/>
    <xf numFmtId="42" fontId="6" fillId="0" borderId="1" xfId="0" applyNumberFormat="1" applyFont="1" applyBorder="1"/>
    <xf numFmtId="0" fontId="6" fillId="0" borderId="1" xfId="0" applyFont="1" applyBorder="1" applyAlignment="1">
      <alignment horizontal="center" vertical="center"/>
    </xf>
    <xf numFmtId="0" fontId="0"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10" borderId="1" xfId="0" applyFont="1" applyFill="1" applyBorder="1" applyAlignment="1">
      <alignment horizontal="center" vertical="center"/>
    </xf>
    <xf numFmtId="0" fontId="15" fillId="10" borderId="1" xfId="0" applyFont="1" applyFill="1" applyBorder="1" applyAlignment="1">
      <alignment horizontal="center" vertical="center"/>
    </xf>
    <xf numFmtId="22" fontId="15" fillId="10" borderId="1" xfId="0" applyNumberFormat="1" applyFont="1" applyFill="1" applyBorder="1" applyAlignment="1">
      <alignment horizontal="center" vertical="center"/>
    </xf>
    <xf numFmtId="0" fontId="16"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167" fontId="0" fillId="10" borderId="1" xfId="0" applyNumberFormat="1" applyFont="1" applyFill="1" applyBorder="1" applyAlignment="1">
      <alignment horizontal="center" vertical="center"/>
    </xf>
    <xf numFmtId="0" fontId="9" fillId="10" borderId="1" xfId="2" applyFont="1" applyFill="1" applyBorder="1" applyAlignment="1">
      <alignment vertical="center"/>
    </xf>
    <xf numFmtId="22" fontId="15" fillId="10" borderId="1" xfId="0" applyNumberFormat="1" applyFont="1" applyFill="1" applyBorder="1" applyAlignment="1">
      <alignment horizontal="center" vertical="center" wrapText="1"/>
    </xf>
    <xf numFmtId="0" fontId="9" fillId="10" borderId="1" xfId="2" applyFont="1" applyFill="1" applyBorder="1" applyAlignment="1">
      <alignment horizontal="center" vertical="center"/>
    </xf>
    <xf numFmtId="167" fontId="0" fillId="10" borderId="1" xfId="0" applyNumberFormat="1"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2" borderId="1" xfId="0" applyFont="1" applyFill="1" applyBorder="1" applyAlignment="1">
      <alignment horizontal="left" vertical="center" wrapText="1"/>
    </xf>
    <xf numFmtId="0" fontId="0" fillId="12" borderId="1" xfId="0" applyFont="1" applyFill="1" applyBorder="1" applyAlignment="1">
      <alignment horizontal="center" vertical="center"/>
    </xf>
    <xf numFmtId="167" fontId="0" fillId="12" borderId="1" xfId="0" applyNumberFormat="1" applyFont="1" applyFill="1" applyBorder="1" applyAlignment="1">
      <alignment horizontal="center" vertical="center" wrapText="1"/>
    </xf>
    <xf numFmtId="0" fontId="9" fillId="12" borderId="1" xfId="2" applyFont="1" applyFill="1" applyBorder="1" applyAlignment="1">
      <alignment vertical="center"/>
    </xf>
    <xf numFmtId="14" fontId="0" fillId="12" borderId="1" xfId="0" applyNumberFormat="1" applyFont="1" applyFill="1" applyBorder="1" applyAlignment="1">
      <alignment horizontal="center" vertical="center" wrapText="1"/>
    </xf>
    <xf numFmtId="0" fontId="8" fillId="10"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Fill="1" applyBorder="1" applyAlignment="1">
      <alignment vertical="center"/>
    </xf>
    <xf numFmtId="0" fontId="0" fillId="0" borderId="1" xfId="0" applyFont="1" applyBorder="1" applyAlignment="1">
      <alignment vertical="center"/>
    </xf>
    <xf numFmtId="167" fontId="0" fillId="0" borderId="1" xfId="0" applyNumberFormat="1" applyFont="1" applyBorder="1" applyAlignment="1">
      <alignment horizontal="center" vertical="center" wrapText="1"/>
    </xf>
    <xf numFmtId="49" fontId="14" fillId="10" borderId="1" xfId="0" applyNumberFormat="1" applyFont="1" applyFill="1" applyBorder="1" applyAlignment="1"/>
    <xf numFmtId="49" fontId="14" fillId="0" borderId="1" xfId="0" applyNumberFormat="1" applyFont="1" applyFill="1" applyBorder="1" applyAlignment="1"/>
    <xf numFmtId="0" fontId="13" fillId="10" borderId="1" xfId="0" applyFont="1" applyFill="1" applyBorder="1" applyAlignment="1"/>
    <xf numFmtId="0" fontId="6" fillId="0" borderId="1" xfId="0" applyFont="1" applyBorder="1" applyAlignment="1"/>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
    <cellStyle name="Hipervínculo" xfId="2" builtinId="8"/>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403564&amp;isFromPublicArea=True&amp;isModal=False" TargetMode="External"/><Relationship Id="rId2" Type="http://schemas.openxmlformats.org/officeDocument/2006/relationships/hyperlink" Target="https://community.secop.gov.co/Public/Tendering/OpportunityDetail/Index?noticeUID=CO1.NTC.1403851&amp;isFromPublicArea=True&amp;isModal=False" TargetMode="External"/><Relationship Id="rId1" Type="http://schemas.openxmlformats.org/officeDocument/2006/relationships/hyperlink" Target="https://community.secop.gov.co/Public/Tendering/OpportunityDetail/Index?noticeUID=CO1.NTC.1404217&amp;isFromPublicArea=True&amp;isModal=False"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1404218&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X37"/>
  <sheetViews>
    <sheetView tabSelected="1" topLeftCell="D1" zoomScale="80" zoomScaleNormal="80" workbookViewId="0">
      <selection activeCell="N5" sqref="N5"/>
    </sheetView>
  </sheetViews>
  <sheetFormatPr baseColWidth="10" defaultRowHeight="15" x14ac:dyDescent="0.25"/>
  <cols>
    <col min="3" max="3" width="22.28515625" bestFit="1" customWidth="1"/>
    <col min="4" max="4" width="24.85546875" bestFit="1" customWidth="1"/>
    <col min="5" max="5" width="14.5703125" customWidth="1"/>
    <col min="6" max="6" width="48.5703125" customWidth="1"/>
    <col min="7" max="7" width="24.85546875" customWidth="1"/>
    <col min="8" max="8" width="14" customWidth="1"/>
    <col min="9" max="9" width="16.85546875" style="7" customWidth="1"/>
    <col min="10" max="10" width="17.5703125" customWidth="1"/>
    <col min="11" max="11" width="26" customWidth="1"/>
    <col min="12" max="12" width="18.140625" customWidth="1"/>
    <col min="13" max="13" width="17.85546875" bestFit="1" customWidth="1"/>
    <col min="14" max="14" width="14.85546875" customWidth="1"/>
    <col min="15" max="15" width="15.85546875" style="10" customWidth="1"/>
    <col min="16" max="16" width="147.5703125" style="20" customWidth="1"/>
    <col min="17" max="17" width="27.7109375" customWidth="1"/>
  </cols>
  <sheetData>
    <row r="1" spans="2:24" ht="15.75" thickBot="1" x14ac:dyDescent="0.3"/>
    <row r="2" spans="2:24" ht="26.25" customHeight="1" thickBot="1" x14ac:dyDescent="0.3">
      <c r="C2" s="127" t="s">
        <v>25</v>
      </c>
      <c r="D2" s="128"/>
      <c r="E2" s="128"/>
      <c r="F2" s="128"/>
      <c r="G2" s="128"/>
      <c r="H2" s="128"/>
      <c r="I2" s="128"/>
      <c r="J2" s="128"/>
      <c r="K2" s="128"/>
      <c r="L2" s="128"/>
      <c r="M2" s="128"/>
      <c r="N2" s="128"/>
      <c r="O2" s="128"/>
      <c r="P2" s="129"/>
    </row>
    <row r="3" spans="2:24" ht="15.75" thickBot="1" x14ac:dyDescent="0.3"/>
    <row r="4" spans="2:24" ht="47.25" customHeight="1" thickBot="1" x14ac:dyDescent="0.3">
      <c r="B4" s="65" t="s">
        <v>92</v>
      </c>
      <c r="C4" s="1" t="s">
        <v>0</v>
      </c>
      <c r="D4" s="70" t="s">
        <v>1</v>
      </c>
      <c r="E4" s="71" t="s">
        <v>2</v>
      </c>
      <c r="F4" s="70" t="s">
        <v>3</v>
      </c>
      <c r="G4" s="70" t="s">
        <v>4</v>
      </c>
      <c r="H4" s="70" t="s">
        <v>17</v>
      </c>
      <c r="I4" s="71" t="s">
        <v>7</v>
      </c>
      <c r="J4" s="72" t="s">
        <v>5</v>
      </c>
      <c r="K4" s="73" t="s">
        <v>9</v>
      </c>
      <c r="L4" s="71" t="s">
        <v>18</v>
      </c>
      <c r="M4" s="70" t="s">
        <v>13</v>
      </c>
      <c r="N4" s="70" t="s">
        <v>14</v>
      </c>
      <c r="O4" s="74" t="s">
        <v>116</v>
      </c>
      <c r="P4" s="75" t="s">
        <v>22</v>
      </c>
    </row>
    <row r="5" spans="2:24" ht="193.5" customHeight="1" x14ac:dyDescent="0.25">
      <c r="B5" s="66">
        <v>1</v>
      </c>
      <c r="C5" s="130" t="s">
        <v>26</v>
      </c>
      <c r="D5" s="133" t="s">
        <v>27</v>
      </c>
      <c r="E5" s="96" t="s">
        <v>6</v>
      </c>
      <c r="F5" s="97" t="s">
        <v>107</v>
      </c>
      <c r="G5" s="97" t="s">
        <v>106</v>
      </c>
      <c r="H5" s="98">
        <v>1144049244</v>
      </c>
      <c r="I5" s="99" t="s">
        <v>108</v>
      </c>
      <c r="J5" s="96"/>
      <c r="K5" s="100">
        <v>44165.791666666664</v>
      </c>
      <c r="L5" s="99" t="s">
        <v>109</v>
      </c>
      <c r="M5" s="101" t="s">
        <v>110</v>
      </c>
      <c r="N5" s="102">
        <v>5600009613</v>
      </c>
      <c r="O5" s="107">
        <v>44063</v>
      </c>
      <c r="P5" s="104" t="s">
        <v>104</v>
      </c>
      <c r="Q5" s="69"/>
    </row>
    <row r="6" spans="2:24" ht="193.5" customHeight="1" x14ac:dyDescent="0.25">
      <c r="B6" s="66">
        <v>2</v>
      </c>
      <c r="C6" s="131"/>
      <c r="D6" s="133"/>
      <c r="E6" s="96" t="s">
        <v>6</v>
      </c>
      <c r="F6" s="97" t="s">
        <v>114</v>
      </c>
      <c r="G6" s="97" t="s">
        <v>113</v>
      </c>
      <c r="H6" s="98">
        <v>29541309</v>
      </c>
      <c r="I6" s="99" t="s">
        <v>115</v>
      </c>
      <c r="J6" s="96"/>
      <c r="K6" s="105">
        <v>44165.791666666664</v>
      </c>
      <c r="L6" s="99" t="s">
        <v>96</v>
      </c>
      <c r="M6" s="101" t="s">
        <v>111</v>
      </c>
      <c r="N6" s="102" t="s">
        <v>118</v>
      </c>
      <c r="O6" s="103">
        <v>44064</v>
      </c>
      <c r="P6" s="106" t="s">
        <v>112</v>
      </c>
      <c r="Q6" s="62"/>
    </row>
    <row r="7" spans="2:24" s="6" customFormat="1" ht="161.25" customHeight="1" x14ac:dyDescent="0.25">
      <c r="B7" s="67">
        <v>3</v>
      </c>
      <c r="C7" s="131"/>
      <c r="D7" s="133"/>
      <c r="E7" s="96" t="s">
        <v>6</v>
      </c>
      <c r="F7" s="97" t="s">
        <v>95</v>
      </c>
      <c r="G7" s="96" t="s">
        <v>10</v>
      </c>
      <c r="H7" s="98">
        <v>1113593390</v>
      </c>
      <c r="I7" s="99" t="s">
        <v>97</v>
      </c>
      <c r="J7" s="96"/>
      <c r="K7" s="99" t="s">
        <v>98</v>
      </c>
      <c r="L7" s="97" t="s">
        <v>96</v>
      </c>
      <c r="M7" s="101" t="s">
        <v>111</v>
      </c>
      <c r="N7" s="102">
        <v>5600009617</v>
      </c>
      <c r="O7" s="107">
        <v>44063</v>
      </c>
      <c r="P7" s="104" t="s">
        <v>94</v>
      </c>
      <c r="Q7" s="62"/>
      <c r="W7" s="16"/>
    </row>
    <row r="8" spans="2:24" s="6" customFormat="1" ht="132.75" customHeight="1" x14ac:dyDescent="0.25">
      <c r="B8" s="67">
        <v>4</v>
      </c>
      <c r="C8" s="131"/>
      <c r="D8" s="133"/>
      <c r="E8" s="108" t="s">
        <v>6</v>
      </c>
      <c r="F8" s="109" t="s">
        <v>34</v>
      </c>
      <c r="G8" s="108" t="s">
        <v>15</v>
      </c>
      <c r="H8" s="110"/>
      <c r="I8" s="110"/>
      <c r="J8" s="108"/>
      <c r="K8" s="108"/>
      <c r="L8" s="63"/>
      <c r="M8" s="108"/>
      <c r="N8" s="108"/>
      <c r="O8" s="111"/>
      <c r="P8" s="112"/>
      <c r="Q8" s="64" t="s">
        <v>38</v>
      </c>
      <c r="W8" s="16"/>
    </row>
    <row r="9" spans="2:24" ht="137.25" customHeight="1" x14ac:dyDescent="0.25">
      <c r="B9" s="67">
        <v>5</v>
      </c>
      <c r="C9" s="131"/>
      <c r="D9" s="133"/>
      <c r="E9" s="108" t="s">
        <v>6</v>
      </c>
      <c r="F9" s="109" t="s">
        <v>35</v>
      </c>
      <c r="G9" s="108" t="s">
        <v>36</v>
      </c>
      <c r="H9" s="108"/>
      <c r="I9" s="108"/>
      <c r="J9" s="108"/>
      <c r="K9" s="108"/>
      <c r="L9" s="63"/>
      <c r="M9" s="108"/>
      <c r="N9" s="108"/>
      <c r="O9" s="113"/>
      <c r="P9" s="112"/>
      <c r="Q9" s="64"/>
      <c r="W9" s="17"/>
      <c r="X9" s="17"/>
    </row>
    <row r="10" spans="2:24" ht="130.5" customHeight="1" x14ac:dyDescent="0.25">
      <c r="B10" s="67">
        <v>6</v>
      </c>
      <c r="C10" s="131"/>
      <c r="D10" s="133"/>
      <c r="E10" s="96" t="s">
        <v>6</v>
      </c>
      <c r="F10" s="114" t="s">
        <v>41</v>
      </c>
      <c r="G10" s="96" t="s">
        <v>75</v>
      </c>
      <c r="H10" s="96">
        <v>16782461</v>
      </c>
      <c r="I10" s="99" t="s">
        <v>101</v>
      </c>
      <c r="J10" s="96"/>
      <c r="K10" s="99" t="s">
        <v>98</v>
      </c>
      <c r="L10" s="99" t="s">
        <v>100</v>
      </c>
      <c r="M10" s="101" t="s">
        <v>110</v>
      </c>
      <c r="N10" s="102">
        <v>5600009618</v>
      </c>
      <c r="O10" s="107">
        <v>44063</v>
      </c>
      <c r="P10" s="106" t="s">
        <v>99</v>
      </c>
      <c r="Q10" s="62"/>
      <c r="W10" s="17"/>
      <c r="X10" s="17"/>
    </row>
    <row r="11" spans="2:24" ht="209.25" customHeight="1" x14ac:dyDescent="0.25">
      <c r="B11" s="67">
        <v>7</v>
      </c>
      <c r="C11" s="131"/>
      <c r="D11" s="133"/>
      <c r="E11" s="108" t="s">
        <v>6</v>
      </c>
      <c r="F11" s="109" t="s">
        <v>66</v>
      </c>
      <c r="G11" s="108" t="s">
        <v>62</v>
      </c>
      <c r="H11" s="108">
        <v>94366242</v>
      </c>
      <c r="I11" s="108"/>
      <c r="J11" s="108"/>
      <c r="K11" s="108"/>
      <c r="L11" s="63"/>
      <c r="M11" s="108"/>
      <c r="N11" s="110"/>
      <c r="O11" s="111"/>
      <c r="P11" s="112"/>
      <c r="Q11" s="64"/>
      <c r="R11" s="36" t="s">
        <v>64</v>
      </c>
      <c r="W11" s="17"/>
      <c r="X11" s="17"/>
    </row>
    <row r="12" spans="2:24" ht="190.5" customHeight="1" x14ac:dyDescent="0.25">
      <c r="B12" s="67">
        <v>8</v>
      </c>
      <c r="C12" s="131"/>
      <c r="D12" s="133"/>
      <c r="E12" s="108" t="s">
        <v>6</v>
      </c>
      <c r="F12" s="109" t="s">
        <v>68</v>
      </c>
      <c r="G12" s="108" t="s">
        <v>69</v>
      </c>
      <c r="H12" s="108">
        <v>1114454995</v>
      </c>
      <c r="I12" s="110"/>
      <c r="J12" s="108"/>
      <c r="K12" s="108"/>
      <c r="L12" s="63"/>
      <c r="M12" s="108"/>
      <c r="N12" s="110"/>
      <c r="O12" s="111"/>
      <c r="P12" s="112"/>
      <c r="Q12" s="64"/>
    </row>
    <row r="13" spans="2:24" ht="87" customHeight="1" thickBot="1" x14ac:dyDescent="0.3">
      <c r="C13" s="132"/>
      <c r="D13" s="2" t="s">
        <v>11</v>
      </c>
      <c r="E13" s="115" t="s">
        <v>6</v>
      </c>
      <c r="F13" s="116"/>
      <c r="G13" s="115"/>
      <c r="H13" s="115"/>
      <c r="I13" s="68"/>
      <c r="J13" s="117"/>
      <c r="K13" s="68"/>
      <c r="L13" s="33"/>
      <c r="M13" s="118"/>
      <c r="N13" s="118"/>
      <c r="O13" s="119"/>
      <c r="P13" s="118"/>
      <c r="Q13" s="37"/>
    </row>
    <row r="14" spans="2:24" ht="16.5" thickBot="1" x14ac:dyDescent="0.3">
      <c r="C14" s="1" t="s">
        <v>24</v>
      </c>
      <c r="D14" s="124"/>
      <c r="E14" s="125"/>
      <c r="F14" s="125"/>
      <c r="G14" s="125"/>
      <c r="H14" s="125"/>
      <c r="I14" s="125"/>
      <c r="J14" s="125"/>
      <c r="K14" s="126"/>
      <c r="L14" s="76">
        <f>SUM(L5:L13)</f>
        <v>0</v>
      </c>
      <c r="M14" s="77"/>
      <c r="N14" s="77"/>
      <c r="O14" s="77"/>
      <c r="P14" s="78"/>
    </row>
    <row r="16" spans="2:24" x14ac:dyDescent="0.25">
      <c r="L16" s="11"/>
    </row>
    <row r="17" spans="4:14" x14ac:dyDescent="0.25">
      <c r="F17" t="s">
        <v>28</v>
      </c>
      <c r="G17" t="s">
        <v>44</v>
      </c>
      <c r="N17" s="3"/>
    </row>
    <row r="18" spans="4:14" x14ac:dyDescent="0.25">
      <c r="F18" t="s">
        <v>30</v>
      </c>
      <c r="G18" t="s">
        <v>32</v>
      </c>
      <c r="L18" s="15">
        <v>339760000</v>
      </c>
      <c r="M18" s="12">
        <f>+L18-L14</f>
        <v>339760000</v>
      </c>
    </row>
    <row r="19" spans="4:14" x14ac:dyDescent="0.25">
      <c r="F19" t="s">
        <v>31</v>
      </c>
      <c r="G19" t="s">
        <v>33</v>
      </c>
      <c r="L19" s="15"/>
      <c r="M19" s="12"/>
    </row>
    <row r="20" spans="4:14" x14ac:dyDescent="0.25">
      <c r="F20" t="s">
        <v>42</v>
      </c>
      <c r="G20" t="s">
        <v>43</v>
      </c>
      <c r="L20" s="15"/>
      <c r="M20" s="12"/>
    </row>
    <row r="21" spans="4:14" x14ac:dyDescent="0.25">
      <c r="D21" t="s">
        <v>70</v>
      </c>
      <c r="E21" s="34" t="s">
        <v>64</v>
      </c>
      <c r="F21" t="s">
        <v>67</v>
      </c>
      <c r="G21" t="s">
        <v>65</v>
      </c>
      <c r="L21" s="15"/>
      <c r="M21" s="12"/>
    </row>
    <row r="22" spans="4:14" ht="15.75" x14ac:dyDescent="0.25">
      <c r="D22" t="s">
        <v>70</v>
      </c>
      <c r="E22" s="34" t="s">
        <v>64</v>
      </c>
      <c r="F22" t="s">
        <v>67</v>
      </c>
      <c r="G22" s="35" t="s">
        <v>69</v>
      </c>
      <c r="L22" s="15"/>
      <c r="M22" s="12"/>
    </row>
    <row r="23" spans="4:14" x14ac:dyDescent="0.25">
      <c r="M23" s="3"/>
    </row>
    <row r="24" spans="4:14" x14ac:dyDescent="0.25">
      <c r="F24" t="s">
        <v>19</v>
      </c>
      <c r="G24" t="s">
        <v>39</v>
      </c>
      <c r="L24" s="18"/>
      <c r="M24" s="14"/>
    </row>
    <row r="25" spans="4:14" x14ac:dyDescent="0.25">
      <c r="F25" t="s">
        <v>20</v>
      </c>
      <c r="G25" s="23">
        <v>110101</v>
      </c>
      <c r="L25" s="3"/>
    </row>
    <row r="26" spans="4:14" x14ac:dyDescent="0.25">
      <c r="F26" t="s">
        <v>21</v>
      </c>
      <c r="G26" s="23">
        <v>110201</v>
      </c>
      <c r="L26" s="18"/>
    </row>
    <row r="27" spans="4:14" x14ac:dyDescent="0.25">
      <c r="F27" t="s">
        <v>23</v>
      </c>
      <c r="G27" s="22">
        <v>29547425</v>
      </c>
      <c r="L27" s="12"/>
    </row>
    <row r="28" spans="4:14" x14ac:dyDescent="0.25">
      <c r="F28" t="s">
        <v>37</v>
      </c>
      <c r="G28" s="22">
        <v>66651572</v>
      </c>
      <c r="L28" s="3"/>
      <c r="M28" s="14"/>
    </row>
    <row r="29" spans="4:14" x14ac:dyDescent="0.25">
      <c r="L29" s="13"/>
    </row>
    <row r="30" spans="4:14" x14ac:dyDescent="0.25">
      <c r="M30" s="13"/>
    </row>
    <row r="31" spans="4:14" x14ac:dyDescent="0.25">
      <c r="L31" s="14"/>
    </row>
    <row r="32" spans="4:14" x14ac:dyDescent="0.25">
      <c r="M32" s="14"/>
    </row>
    <row r="37" spans="13:13" x14ac:dyDescent="0.25">
      <c r="M37" s="13"/>
    </row>
  </sheetData>
  <mergeCells count="4">
    <mergeCell ref="D14:K14"/>
    <mergeCell ref="C2:P2"/>
    <mergeCell ref="C5:C13"/>
    <mergeCell ref="D5:D12"/>
  </mergeCells>
  <hyperlinks>
    <hyperlink ref="P7" r:id="rId1"/>
    <hyperlink ref="P10" r:id="rId2"/>
    <hyperlink ref="P5" r:id="rId3"/>
    <hyperlink ref="P6" r:id="rId4"/>
  </hyperlinks>
  <pageMargins left="0.70866141732283472" right="0.70866141732283472" top="0.74803149606299213" bottom="0.74803149606299213" header="0.31496062992125984" footer="0.31496062992125984"/>
  <pageSetup paperSize="41" scale="6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B14"/>
  <sheetViews>
    <sheetView workbookViewId="0">
      <selection activeCell="C3" sqref="C3:C10"/>
    </sheetView>
  </sheetViews>
  <sheetFormatPr baseColWidth="10" defaultRowHeight="15" x14ac:dyDescent="0.25"/>
  <cols>
    <col min="3" max="3" width="13.5703125" bestFit="1" customWidth="1"/>
    <col min="4" max="4" width="13.5703125" customWidth="1"/>
    <col min="6" max="6" width="14.140625" bestFit="1" customWidth="1"/>
    <col min="7" max="7" width="12" bestFit="1" customWidth="1"/>
    <col min="8" max="8" width="13.28515625" customWidth="1"/>
    <col min="9" max="9" width="22.28515625" customWidth="1"/>
    <col min="11" max="14" width="0" hidden="1" customWidth="1"/>
    <col min="15" max="15" width="11.85546875" hidden="1" customWidth="1"/>
    <col min="16" max="18" width="0" hidden="1" customWidth="1"/>
  </cols>
  <sheetData>
    <row r="1" spans="1:28" x14ac:dyDescent="0.25">
      <c r="G1" t="s">
        <v>103</v>
      </c>
      <c r="H1" t="s">
        <v>117</v>
      </c>
      <c r="I1" t="s">
        <v>77</v>
      </c>
    </row>
    <row r="2" spans="1:28" ht="75" x14ac:dyDescent="0.25">
      <c r="C2" s="4" t="s">
        <v>12</v>
      </c>
      <c r="D2" s="4"/>
      <c r="E2" s="5" t="s">
        <v>93</v>
      </c>
      <c r="F2" s="8" t="s">
        <v>16</v>
      </c>
      <c r="G2">
        <v>100</v>
      </c>
      <c r="I2" s="38" t="s">
        <v>76</v>
      </c>
      <c r="J2" s="38" t="s">
        <v>73</v>
      </c>
      <c r="S2" t="s">
        <v>74</v>
      </c>
      <c r="T2" s="39" t="s">
        <v>78</v>
      </c>
      <c r="U2" s="39"/>
      <c r="V2" s="39"/>
    </row>
    <row r="3" spans="1:28" ht="30" customHeight="1" x14ac:dyDescent="0.25">
      <c r="A3" s="79">
        <v>1</v>
      </c>
      <c r="B3" s="81" t="s">
        <v>113</v>
      </c>
      <c r="C3" s="122" t="s">
        <v>108</v>
      </c>
      <c r="D3" s="82" t="s">
        <v>102</v>
      </c>
      <c r="E3" s="83">
        <v>4</v>
      </c>
      <c r="F3" s="84">
        <f>+G2/E3</f>
        <v>25</v>
      </c>
      <c r="G3" s="85">
        <v>3800000</v>
      </c>
      <c r="H3" s="86">
        <f>+E3*G3</f>
        <v>15200000</v>
      </c>
      <c r="I3" s="38"/>
      <c r="K3">
        <v>16.670000000000002</v>
      </c>
      <c r="L3">
        <f>+K3/2</f>
        <v>8.3350000000000009</v>
      </c>
      <c r="N3">
        <v>8.33</v>
      </c>
      <c r="O3">
        <f>+N3+N4</f>
        <v>16.66</v>
      </c>
      <c r="P3" s="19"/>
      <c r="R3" s="9"/>
      <c r="T3" s="39"/>
      <c r="U3" s="43" t="s">
        <v>79</v>
      </c>
      <c r="V3" s="43"/>
      <c r="W3" s="43"/>
      <c r="X3" s="43"/>
      <c r="Y3" s="43"/>
      <c r="Z3" s="43"/>
    </row>
    <row r="4" spans="1:28" ht="39" customHeight="1" x14ac:dyDescent="0.25">
      <c r="A4" s="79">
        <v>2</v>
      </c>
      <c r="B4" s="87" t="s">
        <v>105</v>
      </c>
      <c r="C4" s="122" t="s">
        <v>108</v>
      </c>
      <c r="D4" s="82" t="s">
        <v>102</v>
      </c>
      <c r="E4" s="83">
        <v>4</v>
      </c>
      <c r="F4" s="84">
        <f>+G2/E4</f>
        <v>25</v>
      </c>
      <c r="G4" s="85">
        <v>2200000</v>
      </c>
      <c r="H4" s="86">
        <f t="shared" ref="H4:H10" si="0">+E4*G4</f>
        <v>8800000</v>
      </c>
      <c r="I4" s="38"/>
      <c r="K4">
        <v>16.670000000000002</v>
      </c>
      <c r="L4">
        <f t="shared" ref="L4:L7" si="1">+K4/2</f>
        <v>8.3350000000000009</v>
      </c>
      <c r="N4">
        <v>8.33</v>
      </c>
      <c r="O4">
        <f>+O3+N5</f>
        <v>24.990000000000002</v>
      </c>
      <c r="P4" s="19"/>
      <c r="T4" s="41"/>
      <c r="U4" s="43"/>
      <c r="V4" s="58" t="s">
        <v>91</v>
      </c>
      <c r="W4" s="58"/>
      <c r="X4" s="58"/>
      <c r="Y4" s="58"/>
      <c r="Z4" s="58"/>
      <c r="AA4" s="58"/>
    </row>
    <row r="5" spans="1:28" ht="33" customHeight="1" x14ac:dyDescent="0.25">
      <c r="A5" s="80">
        <v>3</v>
      </c>
      <c r="B5" s="88" t="s">
        <v>10</v>
      </c>
      <c r="C5" s="120" t="s">
        <v>29</v>
      </c>
      <c r="D5" s="82" t="s">
        <v>102</v>
      </c>
      <c r="E5" s="83">
        <v>4</v>
      </c>
      <c r="F5" s="84">
        <f>+G2/E5</f>
        <v>25</v>
      </c>
      <c r="G5" s="85">
        <v>3800000</v>
      </c>
      <c r="H5" s="86">
        <f t="shared" si="0"/>
        <v>15200000</v>
      </c>
      <c r="I5" s="38">
        <v>50</v>
      </c>
      <c r="J5">
        <v>3</v>
      </c>
      <c r="K5">
        <v>16.670000000000002</v>
      </c>
      <c r="L5">
        <f t="shared" si="1"/>
        <v>8.3350000000000009</v>
      </c>
      <c r="N5">
        <v>8.33</v>
      </c>
      <c r="O5">
        <f>+O4+N6</f>
        <v>33.32</v>
      </c>
      <c r="P5" s="19"/>
      <c r="S5">
        <f>+E5*F5</f>
        <v>100</v>
      </c>
      <c r="T5" s="42">
        <f>+F5*4</f>
        <v>100</v>
      </c>
      <c r="U5" s="44">
        <f>+F5*5</f>
        <v>125</v>
      </c>
      <c r="V5" s="59">
        <v>100</v>
      </c>
      <c r="W5" s="60" t="s">
        <v>91</v>
      </c>
      <c r="X5" s="60"/>
      <c r="Y5" s="60"/>
      <c r="Z5" s="60"/>
      <c r="AA5" s="60"/>
      <c r="AB5" s="60"/>
    </row>
    <row r="6" spans="1:28" ht="35.25" customHeight="1" x14ac:dyDescent="0.25">
      <c r="A6" s="67">
        <v>4</v>
      </c>
      <c r="B6" s="89" t="s">
        <v>15</v>
      </c>
      <c r="C6" s="121"/>
      <c r="D6" s="90"/>
      <c r="E6" s="91"/>
      <c r="F6" s="92" t="e">
        <f>+G2/E6</f>
        <v>#DIV/0!</v>
      </c>
      <c r="G6" s="93"/>
      <c r="H6" s="94">
        <f t="shared" si="0"/>
        <v>0</v>
      </c>
      <c r="I6" s="40" t="e">
        <f>+F6*3</f>
        <v>#DIV/0!</v>
      </c>
      <c r="J6">
        <v>3</v>
      </c>
      <c r="K6">
        <v>16.670000000000002</v>
      </c>
      <c r="L6">
        <f t="shared" si="1"/>
        <v>8.3350000000000009</v>
      </c>
      <c r="N6">
        <v>8.33</v>
      </c>
      <c r="O6">
        <f>+O5+N11</f>
        <v>41.65</v>
      </c>
      <c r="P6" s="19"/>
      <c r="S6" t="e">
        <f t="shared" ref="S6:S10" si="2">+E6*F6</f>
        <v>#DIV/0!</v>
      </c>
      <c r="T6" s="42" t="e">
        <f>+F6*4</f>
        <v>#DIV/0!</v>
      </c>
      <c r="U6" s="44" t="e">
        <f>+F6*5</f>
        <v>#DIV/0!</v>
      </c>
      <c r="V6" s="59">
        <v>85.72</v>
      </c>
      <c r="W6" s="60">
        <v>14.28</v>
      </c>
      <c r="X6" s="61">
        <f t="shared" ref="X6:X10" si="3">+V6+W6</f>
        <v>100</v>
      </c>
    </row>
    <row r="7" spans="1:28" ht="35.25" customHeight="1" x14ac:dyDescent="0.25">
      <c r="A7" s="67">
        <v>5</v>
      </c>
      <c r="B7" s="89" t="s">
        <v>36</v>
      </c>
      <c r="C7" s="121"/>
      <c r="D7" s="90"/>
      <c r="E7" s="91"/>
      <c r="F7" s="92" t="e">
        <f>+G2/E7</f>
        <v>#DIV/0!</v>
      </c>
      <c r="G7" s="93"/>
      <c r="H7" s="94">
        <f t="shared" si="0"/>
        <v>0</v>
      </c>
      <c r="I7" s="40" t="e">
        <f>+F7*3</f>
        <v>#DIV/0!</v>
      </c>
      <c r="J7">
        <v>3</v>
      </c>
      <c r="K7">
        <v>16.66</v>
      </c>
      <c r="L7">
        <f t="shared" si="1"/>
        <v>8.33</v>
      </c>
      <c r="N7">
        <v>8.34</v>
      </c>
      <c r="P7" s="19"/>
      <c r="S7" t="e">
        <f t="shared" si="2"/>
        <v>#DIV/0!</v>
      </c>
      <c r="T7" s="42" t="e">
        <f>+F7*4</f>
        <v>#DIV/0!</v>
      </c>
      <c r="U7" s="44" t="e">
        <f>+F7*5</f>
        <v>#DIV/0!</v>
      </c>
      <c r="V7" s="59">
        <v>85.72</v>
      </c>
      <c r="W7" s="60">
        <v>14.28</v>
      </c>
      <c r="X7" s="61">
        <f t="shared" si="3"/>
        <v>100</v>
      </c>
    </row>
    <row r="8" spans="1:28" ht="32.25" customHeight="1" x14ac:dyDescent="0.25">
      <c r="A8" s="80">
        <v>6</v>
      </c>
      <c r="B8" s="88" t="s">
        <v>8</v>
      </c>
      <c r="C8" s="120" t="s">
        <v>40</v>
      </c>
      <c r="D8" s="82" t="s">
        <v>102</v>
      </c>
      <c r="E8" s="83">
        <v>4</v>
      </c>
      <c r="F8" s="84">
        <f>G2/E8</f>
        <v>25</v>
      </c>
      <c r="G8" s="85">
        <v>2000000</v>
      </c>
      <c r="H8" s="86">
        <f t="shared" si="0"/>
        <v>8000000</v>
      </c>
      <c r="I8" s="40">
        <v>50</v>
      </c>
      <c r="J8">
        <v>3</v>
      </c>
      <c r="K8">
        <f>SUM(K3:K7)</f>
        <v>83.34</v>
      </c>
      <c r="P8" s="19"/>
      <c r="S8">
        <f t="shared" si="2"/>
        <v>100</v>
      </c>
      <c r="T8" s="42">
        <f>+F8*4</f>
        <v>100</v>
      </c>
      <c r="U8" s="44">
        <f>+F8*5</f>
        <v>125</v>
      </c>
      <c r="V8" s="59">
        <v>100</v>
      </c>
      <c r="W8" s="60"/>
      <c r="X8" s="61"/>
    </row>
    <row r="9" spans="1:28" ht="34.5" customHeight="1" x14ac:dyDescent="0.25">
      <c r="A9" s="67">
        <v>7</v>
      </c>
      <c r="B9" s="89" t="s">
        <v>62</v>
      </c>
      <c r="C9" s="123"/>
      <c r="D9" s="95"/>
      <c r="E9" s="91"/>
      <c r="F9" s="92" t="e">
        <f>G$2/E9</f>
        <v>#DIV/0!</v>
      </c>
      <c r="G9" s="93"/>
      <c r="H9" s="94">
        <f t="shared" si="0"/>
        <v>0</v>
      </c>
      <c r="I9" s="40">
        <v>33.340000000000003</v>
      </c>
      <c r="J9">
        <v>2</v>
      </c>
      <c r="P9" s="19"/>
      <c r="S9" t="e">
        <f t="shared" si="2"/>
        <v>#DIV/0!</v>
      </c>
      <c r="T9" s="42" t="e">
        <f>+F9*3</f>
        <v>#DIV/0!</v>
      </c>
      <c r="U9" s="44" t="e">
        <f>+F9*4</f>
        <v>#DIV/0!</v>
      </c>
      <c r="V9" s="59">
        <v>83.34</v>
      </c>
      <c r="W9" s="60">
        <v>16.66</v>
      </c>
      <c r="X9" s="61">
        <f t="shared" si="3"/>
        <v>100</v>
      </c>
    </row>
    <row r="10" spans="1:28" ht="49.5" customHeight="1" x14ac:dyDescent="0.25">
      <c r="A10" s="67">
        <v>8</v>
      </c>
      <c r="B10" s="89" t="s">
        <v>69</v>
      </c>
      <c r="C10" s="123"/>
      <c r="D10" s="95"/>
      <c r="E10" s="91"/>
      <c r="F10" s="92" t="e">
        <f>G$2/E10</f>
        <v>#DIV/0!</v>
      </c>
      <c r="G10" s="93"/>
      <c r="H10" s="94">
        <f t="shared" si="0"/>
        <v>0</v>
      </c>
      <c r="I10" s="40">
        <v>33.340000000000003</v>
      </c>
      <c r="J10">
        <v>2</v>
      </c>
      <c r="P10" s="19"/>
      <c r="S10" t="e">
        <f t="shared" si="2"/>
        <v>#DIV/0!</v>
      </c>
      <c r="T10" s="42" t="e">
        <f>+F10*3</f>
        <v>#DIV/0!</v>
      </c>
      <c r="U10" s="44" t="e">
        <f>+F10*4</f>
        <v>#DIV/0!</v>
      </c>
      <c r="V10" s="59">
        <v>83.34</v>
      </c>
      <c r="W10" s="60">
        <v>16.66</v>
      </c>
      <c r="X10" s="61">
        <f t="shared" si="3"/>
        <v>100</v>
      </c>
    </row>
    <row r="11" spans="1:28" x14ac:dyDescent="0.25">
      <c r="C11" s="21"/>
      <c r="D11" s="21"/>
      <c r="E11" s="7"/>
      <c r="F11" s="9" t="e">
        <f>+G2/E11</f>
        <v>#DIV/0!</v>
      </c>
      <c r="K11">
        <v>16.66</v>
      </c>
      <c r="L11">
        <f>+K11/2</f>
        <v>8.33</v>
      </c>
      <c r="N11">
        <v>8.33</v>
      </c>
      <c r="O11">
        <f>+O6+N7</f>
        <v>49.989999999999995</v>
      </c>
      <c r="P11" s="19"/>
      <c r="V11" s="37"/>
    </row>
    <row r="12" spans="1:28" x14ac:dyDescent="0.25">
      <c r="F12" s="9"/>
      <c r="P12" s="19"/>
      <c r="V12" s="37"/>
    </row>
    <row r="13" spans="1:28" x14ac:dyDescent="0.25">
      <c r="P13" s="19"/>
    </row>
    <row r="14" spans="1:28" x14ac:dyDescent="0.25">
      <c r="J14" s="19"/>
      <c r="P14"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AB25"/>
  <sheetViews>
    <sheetView topLeftCell="P1" workbookViewId="0">
      <selection activeCell="T32" sqref="T32"/>
    </sheetView>
  </sheetViews>
  <sheetFormatPr baseColWidth="10" defaultRowHeight="15" x14ac:dyDescent="0.25"/>
  <cols>
    <col min="1" max="1" width="13.28515625" customWidth="1"/>
    <col min="2" max="2" width="4" customWidth="1"/>
    <col min="4" max="4" width="12" bestFit="1" customWidth="1"/>
    <col min="5" max="6" width="13" bestFit="1" customWidth="1"/>
    <col min="7" max="7" width="14" bestFit="1" customWidth="1"/>
    <col min="8" max="9" width="13" bestFit="1" customWidth="1"/>
    <col min="11" max="11" width="14" bestFit="1" customWidth="1"/>
    <col min="14" max="14" width="12" bestFit="1" customWidth="1"/>
    <col min="15" max="15" width="18.140625" bestFit="1" customWidth="1"/>
    <col min="16" max="16" width="16.5703125" customWidth="1"/>
    <col min="17" max="17" width="13" bestFit="1" customWidth="1"/>
    <col min="18" max="18" width="14" bestFit="1" customWidth="1"/>
    <col min="19" max="20" width="13" bestFit="1" customWidth="1"/>
    <col min="22" max="22" width="14" bestFit="1" customWidth="1"/>
    <col min="25" max="25" width="12" bestFit="1" customWidth="1"/>
    <col min="26" max="26" width="13" bestFit="1" customWidth="1"/>
    <col min="27" max="27" width="15.140625" bestFit="1" customWidth="1"/>
    <col min="28" max="28" width="24.42578125" customWidth="1"/>
  </cols>
  <sheetData>
    <row r="2" spans="1:28" x14ac:dyDescent="0.25">
      <c r="C2" s="45" t="s">
        <v>82</v>
      </c>
      <c r="F2" s="34" t="s">
        <v>64</v>
      </c>
      <c r="G2" s="34" t="s">
        <v>64</v>
      </c>
      <c r="H2" s="34" t="s">
        <v>64</v>
      </c>
      <c r="I2" s="34" t="s">
        <v>64</v>
      </c>
      <c r="M2" s="45" t="s">
        <v>83</v>
      </c>
      <c r="Q2" s="34" t="s">
        <v>64</v>
      </c>
      <c r="R2" s="34" t="s">
        <v>64</v>
      </c>
      <c r="S2" s="34" t="s">
        <v>64</v>
      </c>
      <c r="T2" s="34" t="s">
        <v>64</v>
      </c>
      <c r="X2" s="45" t="s">
        <v>85</v>
      </c>
      <c r="AB2" s="54" t="s">
        <v>88</v>
      </c>
    </row>
    <row r="3" spans="1:28" x14ac:dyDescent="0.25">
      <c r="C3" s="28" t="s">
        <v>4</v>
      </c>
      <c r="D3" s="28" t="s">
        <v>57</v>
      </c>
      <c r="E3" s="28" t="s">
        <v>48</v>
      </c>
      <c r="F3" s="28" t="s">
        <v>49</v>
      </c>
      <c r="G3" s="28" t="s">
        <v>53</v>
      </c>
      <c r="H3" s="28" t="s">
        <v>55</v>
      </c>
      <c r="I3" s="28" t="s">
        <v>56</v>
      </c>
      <c r="M3" s="28" t="s">
        <v>4</v>
      </c>
      <c r="N3" s="28" t="s">
        <v>57</v>
      </c>
      <c r="O3" s="28" t="s">
        <v>48</v>
      </c>
      <c r="P3" s="46" t="s">
        <v>81</v>
      </c>
      <c r="Q3" s="28" t="s">
        <v>49</v>
      </c>
      <c r="R3" s="28" t="s">
        <v>53</v>
      </c>
      <c r="S3" s="28" t="s">
        <v>55</v>
      </c>
      <c r="T3" s="28" t="s">
        <v>56</v>
      </c>
      <c r="X3" s="28" t="s">
        <v>4</v>
      </c>
      <c r="Y3" s="28" t="s">
        <v>57</v>
      </c>
      <c r="Z3" s="53" t="s">
        <v>86</v>
      </c>
      <c r="AA3" s="28" t="s">
        <v>89</v>
      </c>
      <c r="AB3" s="55" t="s">
        <v>87</v>
      </c>
    </row>
    <row r="4" spans="1:28" x14ac:dyDescent="0.25">
      <c r="B4" s="27">
        <v>1</v>
      </c>
      <c r="C4" s="25" t="s">
        <v>45</v>
      </c>
      <c r="D4" s="26">
        <v>4500000</v>
      </c>
      <c r="E4" s="26">
        <f>+D4*6</f>
        <v>27000000</v>
      </c>
      <c r="F4" s="26"/>
      <c r="G4" s="26"/>
      <c r="H4" s="26">
        <f>+D4*5</f>
        <v>22500000</v>
      </c>
      <c r="I4" s="26"/>
      <c r="L4" s="27">
        <v>1</v>
      </c>
      <c r="M4" s="25" t="s">
        <v>45</v>
      </c>
      <c r="N4" s="26">
        <v>4500000</v>
      </c>
      <c r="O4" s="26">
        <f>+N4*6</f>
        <v>27000000</v>
      </c>
      <c r="P4" s="26"/>
      <c r="Q4" s="26"/>
      <c r="R4" s="26"/>
      <c r="S4" s="26">
        <f>+N4*5</f>
        <v>22500000</v>
      </c>
      <c r="T4" s="26"/>
      <c r="W4" s="27">
        <v>1</v>
      </c>
      <c r="X4" s="25" t="s">
        <v>45</v>
      </c>
      <c r="Y4" s="26">
        <v>4500000</v>
      </c>
      <c r="Z4" s="26">
        <f>+'AVANCE %'!E5</f>
        <v>4</v>
      </c>
      <c r="AA4" s="26">
        <v>5</v>
      </c>
      <c r="AB4" s="56">
        <f>+Y4*AA4</f>
        <v>22500000</v>
      </c>
    </row>
    <row r="5" spans="1:28" x14ac:dyDescent="0.25">
      <c r="B5" s="27">
        <v>2</v>
      </c>
      <c r="C5" s="25" t="s">
        <v>46</v>
      </c>
      <c r="D5" s="26">
        <v>2800000</v>
      </c>
      <c r="E5" s="26"/>
      <c r="F5" s="26">
        <f>+D5*7</f>
        <v>19600000</v>
      </c>
      <c r="G5" s="26"/>
      <c r="H5" s="26"/>
      <c r="I5" s="26">
        <f>+D5*4</f>
        <v>11200000</v>
      </c>
      <c r="L5" s="27">
        <v>2</v>
      </c>
      <c r="M5" s="25" t="s">
        <v>46</v>
      </c>
      <c r="N5" s="26">
        <v>2800000</v>
      </c>
      <c r="O5" s="26"/>
      <c r="P5" s="26"/>
      <c r="Q5" s="26">
        <f>+N5*7</f>
        <v>19600000</v>
      </c>
      <c r="R5" s="26"/>
      <c r="S5" s="26"/>
      <c r="T5" s="26">
        <f>+N5*4</f>
        <v>11200000</v>
      </c>
      <c r="W5" s="27">
        <v>2</v>
      </c>
      <c r="X5" s="25" t="s">
        <v>46</v>
      </c>
      <c r="Y5" s="26">
        <v>2800000</v>
      </c>
      <c r="Z5" s="26">
        <f>+'AVANCE %'!E6</f>
        <v>0</v>
      </c>
      <c r="AA5" s="26">
        <v>5</v>
      </c>
      <c r="AB5" s="56">
        <f t="shared" ref="AB5:AB11" si="0">+Y5*AA5</f>
        <v>14000000</v>
      </c>
    </row>
    <row r="6" spans="1:28" x14ac:dyDescent="0.25">
      <c r="B6" s="27">
        <v>3</v>
      </c>
      <c r="C6" s="25" t="s">
        <v>47</v>
      </c>
      <c r="D6" s="26">
        <v>4300000</v>
      </c>
      <c r="E6" s="26">
        <f>+D6*2</f>
        <v>8600000</v>
      </c>
      <c r="F6" s="26"/>
      <c r="G6" s="26"/>
      <c r="H6" s="26"/>
      <c r="I6" s="26"/>
      <c r="L6" s="27">
        <v>3</v>
      </c>
      <c r="M6" s="47" t="s">
        <v>47</v>
      </c>
      <c r="N6" s="48">
        <v>4300000</v>
      </c>
      <c r="O6" s="48">
        <f>+N6*2</f>
        <v>8600000</v>
      </c>
      <c r="P6" s="26"/>
      <c r="Q6" s="26"/>
      <c r="R6" s="26"/>
      <c r="S6" s="26"/>
      <c r="T6" s="26"/>
      <c r="W6" s="27">
        <v>3</v>
      </c>
      <c r="X6" s="47" t="s">
        <v>47</v>
      </c>
      <c r="Y6" s="48">
        <v>4300000</v>
      </c>
      <c r="Z6" s="48">
        <v>2</v>
      </c>
      <c r="AA6" s="48">
        <v>2</v>
      </c>
      <c r="AB6" s="56">
        <f t="shared" si="0"/>
        <v>8600000</v>
      </c>
    </row>
    <row r="7" spans="1:28" x14ac:dyDescent="0.25">
      <c r="B7" s="27">
        <v>4</v>
      </c>
      <c r="C7" s="25" t="s">
        <v>50</v>
      </c>
      <c r="D7" s="26">
        <v>4700000</v>
      </c>
      <c r="E7" s="26">
        <f>+D7*2</f>
        <v>9400000</v>
      </c>
      <c r="F7" s="26"/>
      <c r="G7" s="26"/>
      <c r="H7" s="26"/>
      <c r="I7" s="26"/>
      <c r="L7" s="27">
        <v>4</v>
      </c>
      <c r="M7" s="47" t="s">
        <v>50</v>
      </c>
      <c r="N7" s="48">
        <v>4700000</v>
      </c>
      <c r="O7" s="48">
        <f>+N7*2</f>
        <v>9400000</v>
      </c>
      <c r="P7" s="26"/>
      <c r="Q7" s="26"/>
      <c r="R7" s="26"/>
      <c r="S7" s="26"/>
      <c r="T7" s="26"/>
      <c r="W7" s="27">
        <v>4</v>
      </c>
      <c r="X7" s="47" t="s">
        <v>50</v>
      </c>
      <c r="Y7" s="48">
        <v>4700000</v>
      </c>
      <c r="Z7" s="48">
        <v>2</v>
      </c>
      <c r="AA7" s="48">
        <v>2</v>
      </c>
      <c r="AB7" s="56">
        <f t="shared" si="0"/>
        <v>9400000</v>
      </c>
    </row>
    <row r="8" spans="1:28" x14ac:dyDescent="0.25">
      <c r="B8" s="27">
        <v>5</v>
      </c>
      <c r="C8" s="25" t="s">
        <v>51</v>
      </c>
      <c r="D8" s="26">
        <v>2800000</v>
      </c>
      <c r="E8" s="26"/>
      <c r="F8" s="26">
        <f>+D8*7</f>
        <v>19600000</v>
      </c>
      <c r="G8" s="25"/>
      <c r="H8" s="26"/>
      <c r="I8" s="26">
        <f>+D8*4</f>
        <v>11200000</v>
      </c>
      <c r="L8" s="27">
        <v>5</v>
      </c>
      <c r="M8" s="25" t="s">
        <v>51</v>
      </c>
      <c r="N8" s="26">
        <v>2800000</v>
      </c>
      <c r="O8" s="26"/>
      <c r="P8" s="26"/>
      <c r="Q8" s="26">
        <f>+N8*7</f>
        <v>19600000</v>
      </c>
      <c r="R8" s="25"/>
      <c r="S8" s="26"/>
      <c r="T8" s="26">
        <f>+N8*4</f>
        <v>11200000</v>
      </c>
      <c r="W8" s="27">
        <v>5</v>
      </c>
      <c r="X8" s="25" t="s">
        <v>51</v>
      </c>
      <c r="Y8" s="26">
        <v>2800000</v>
      </c>
      <c r="Z8" s="26">
        <f>+'AVANCE %'!E7</f>
        <v>0</v>
      </c>
      <c r="AA8" s="26">
        <v>5</v>
      </c>
      <c r="AB8" s="56">
        <f t="shared" si="0"/>
        <v>14000000</v>
      </c>
    </row>
    <row r="9" spans="1:28" x14ac:dyDescent="0.25">
      <c r="B9" s="27">
        <v>6</v>
      </c>
      <c r="C9" s="25" t="s">
        <v>52</v>
      </c>
      <c r="D9" s="26">
        <v>2500000</v>
      </c>
      <c r="E9" s="26">
        <f>+D9*6</f>
        <v>15000000</v>
      </c>
      <c r="F9" s="26"/>
      <c r="G9" s="25"/>
      <c r="H9" s="26">
        <f>+D9*5</f>
        <v>12500000</v>
      </c>
      <c r="I9" s="26"/>
      <c r="L9" s="27">
        <v>6</v>
      </c>
      <c r="M9" s="25" t="s">
        <v>52</v>
      </c>
      <c r="N9" s="26">
        <v>2500000</v>
      </c>
      <c r="O9" s="26">
        <f>+N9*6</f>
        <v>15000000</v>
      </c>
      <c r="P9" s="26"/>
      <c r="Q9" s="26"/>
      <c r="R9" s="25"/>
      <c r="S9" s="26">
        <f>+N9*5</f>
        <v>12500000</v>
      </c>
      <c r="T9" s="26"/>
      <c r="W9" s="27">
        <v>6</v>
      </c>
      <c r="X9" s="25" t="s">
        <v>52</v>
      </c>
      <c r="Y9" s="26">
        <v>2500000</v>
      </c>
      <c r="Z9" s="26">
        <f>+'AVANCE %'!E8</f>
        <v>4</v>
      </c>
      <c r="AA9" s="26">
        <v>5</v>
      </c>
      <c r="AB9" s="56">
        <f t="shared" si="0"/>
        <v>12500000</v>
      </c>
    </row>
    <row r="10" spans="1:28" x14ac:dyDescent="0.25">
      <c r="A10" t="s">
        <v>72</v>
      </c>
      <c r="B10" s="27">
        <v>7</v>
      </c>
      <c r="C10" s="25" t="s">
        <v>71</v>
      </c>
      <c r="D10" s="26">
        <v>4300000</v>
      </c>
      <c r="E10" s="26"/>
      <c r="F10" s="26"/>
      <c r="G10" s="25"/>
      <c r="H10" s="26"/>
      <c r="I10" s="26"/>
      <c r="L10" s="27">
        <v>7</v>
      </c>
      <c r="M10" s="25" t="s">
        <v>71</v>
      </c>
      <c r="N10" s="26">
        <v>4300000</v>
      </c>
      <c r="O10" s="26"/>
      <c r="P10" s="26">
        <f>+N10*6</f>
        <v>25800000</v>
      </c>
      <c r="Q10" s="26"/>
      <c r="R10" s="25"/>
      <c r="S10" s="26"/>
      <c r="T10" s="26">
        <f>+N10*4</f>
        <v>17200000</v>
      </c>
      <c r="W10" s="27">
        <v>7</v>
      </c>
      <c r="X10" s="25" t="s">
        <v>71</v>
      </c>
      <c r="Y10" s="26">
        <v>4300000</v>
      </c>
      <c r="Z10" s="26">
        <f>+'AVANCE %'!E9</f>
        <v>0</v>
      </c>
      <c r="AA10" s="26">
        <v>4</v>
      </c>
      <c r="AB10" s="56">
        <f t="shared" si="0"/>
        <v>17200000</v>
      </c>
    </row>
    <row r="11" spans="1:28" x14ac:dyDescent="0.25">
      <c r="A11" t="s">
        <v>72</v>
      </c>
      <c r="B11" s="27">
        <v>8</v>
      </c>
      <c r="C11" s="25" t="s">
        <v>63</v>
      </c>
      <c r="D11" s="26">
        <v>3200000</v>
      </c>
      <c r="E11" s="26"/>
      <c r="F11" s="26"/>
      <c r="G11" s="25"/>
      <c r="H11" s="26"/>
      <c r="I11" s="26"/>
      <c r="L11" s="27">
        <v>8</v>
      </c>
      <c r="M11" s="25" t="s">
        <v>63</v>
      </c>
      <c r="N11" s="26">
        <v>3200000</v>
      </c>
      <c r="O11" s="26"/>
      <c r="P11" s="26">
        <f>+N11*6</f>
        <v>19200000</v>
      </c>
      <c r="Q11" s="26"/>
      <c r="R11" s="25"/>
      <c r="S11" s="26"/>
      <c r="T11" s="26">
        <f>+N11*4</f>
        <v>12800000</v>
      </c>
      <c r="W11" s="27">
        <v>8</v>
      </c>
      <c r="X11" s="25" t="s">
        <v>63</v>
      </c>
      <c r="Y11" s="26">
        <v>3200000</v>
      </c>
      <c r="Z11" s="26">
        <f>+'AVANCE %'!E10</f>
        <v>0</v>
      </c>
      <c r="AA11" s="26">
        <v>4</v>
      </c>
      <c r="AB11" s="56">
        <f t="shared" si="0"/>
        <v>12800000</v>
      </c>
    </row>
    <row r="12" spans="1:28" x14ac:dyDescent="0.25">
      <c r="C12" s="28" t="s">
        <v>54</v>
      </c>
      <c r="D12" s="25"/>
      <c r="E12" s="29">
        <f>SUM(E4:E9)</f>
        <v>60000000</v>
      </c>
      <c r="F12" s="29">
        <f>SUM(F4:F9)</f>
        <v>39200000</v>
      </c>
      <c r="G12" s="29">
        <f>SUM(G4:G9)</f>
        <v>0</v>
      </c>
      <c r="H12" s="29">
        <f>SUM(H4:H9)</f>
        <v>35000000</v>
      </c>
      <c r="I12" s="29">
        <f>SUM(I4:I9)</f>
        <v>22400000</v>
      </c>
      <c r="K12" s="24">
        <f>SUM(E12:J12)</f>
        <v>156600000</v>
      </c>
      <c r="M12" s="28" t="s">
        <v>54</v>
      </c>
      <c r="N12" s="25"/>
      <c r="O12" s="29">
        <f>SUM(O4:O9)</f>
        <v>60000000</v>
      </c>
      <c r="P12" s="29">
        <f>SUM(P4:P11)</f>
        <v>45000000</v>
      </c>
      <c r="Q12" s="29">
        <f>SUM(Q4:Q9)</f>
        <v>39200000</v>
      </c>
      <c r="R12" s="29">
        <f>SUM(R4:R9)</f>
        <v>0</v>
      </c>
      <c r="S12" s="29">
        <f>SUM(S4:S9)</f>
        <v>35000000</v>
      </c>
      <c r="T12" s="29">
        <f>SUM(T4:T11)</f>
        <v>52400000</v>
      </c>
      <c r="V12" s="24">
        <f>SUM(O12:U12)</f>
        <v>231600000</v>
      </c>
      <c r="X12" s="28" t="s">
        <v>54</v>
      </c>
      <c r="Y12" s="55" t="s">
        <v>87</v>
      </c>
      <c r="Z12" s="57"/>
      <c r="AA12" s="29"/>
      <c r="AB12" s="56">
        <f>SUM(AB4:AB11)</f>
        <v>111000000</v>
      </c>
    </row>
    <row r="14" spans="1:28" x14ac:dyDescent="0.25">
      <c r="A14" t="s">
        <v>80</v>
      </c>
      <c r="E14" t="s">
        <v>58</v>
      </c>
      <c r="G14" s="30">
        <v>339760000</v>
      </c>
      <c r="O14" t="s">
        <v>58</v>
      </c>
      <c r="R14" s="30">
        <v>339760000</v>
      </c>
    </row>
    <row r="15" spans="1:28" x14ac:dyDescent="0.25">
      <c r="E15" t="s">
        <v>60</v>
      </c>
      <c r="G15" s="24">
        <v>40000000</v>
      </c>
      <c r="O15" s="58" t="s">
        <v>60</v>
      </c>
      <c r="P15" s="58"/>
      <c r="Q15" s="58"/>
      <c r="R15" s="50">
        <v>40000000</v>
      </c>
      <c r="S15" t="s">
        <v>90</v>
      </c>
    </row>
    <row r="16" spans="1:28" x14ac:dyDescent="0.25">
      <c r="G16" s="24"/>
      <c r="R16" s="24"/>
    </row>
    <row r="17" spans="5:19" x14ac:dyDescent="0.25">
      <c r="E17" s="31" t="s">
        <v>59</v>
      </c>
      <c r="F17" s="31"/>
      <c r="G17" s="32">
        <f>+G14-G15</f>
        <v>299760000</v>
      </c>
      <c r="O17" s="31" t="s">
        <v>59</v>
      </c>
      <c r="P17" s="31"/>
      <c r="Q17" s="31"/>
      <c r="R17" s="32">
        <f>+R14-R15</f>
        <v>299760000</v>
      </c>
    </row>
    <row r="19" spans="5:19" x14ac:dyDescent="0.25">
      <c r="E19" s="51" t="s">
        <v>61</v>
      </c>
      <c r="F19" s="51"/>
      <c r="G19" s="52">
        <f>+G17-K12</f>
        <v>143160000</v>
      </c>
      <c r="O19" s="51" t="s">
        <v>61</v>
      </c>
      <c r="P19" s="51"/>
      <c r="Q19" s="51"/>
      <c r="R19" s="52">
        <f>+R17-V12</f>
        <v>68160000</v>
      </c>
      <c r="S19" t="s">
        <v>84</v>
      </c>
    </row>
    <row r="25" spans="5:19" x14ac:dyDescent="0.25">
      <c r="R25" s="4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JULIO-DICIEMBRE - 2020</vt:lpstr>
      <vt:lpstr>AVANCE %</vt:lpstr>
      <vt:lpstr>EJECUCIÓN PPTAL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dc:creator>
  <cp:lastModifiedBy>Windows User</cp:lastModifiedBy>
  <cp:lastPrinted>2020-03-18T16:26:50Z</cp:lastPrinted>
  <dcterms:created xsi:type="dcterms:W3CDTF">2017-06-05T20:36:43Z</dcterms:created>
  <dcterms:modified xsi:type="dcterms:W3CDTF">2020-08-25T22:52:43Z</dcterms:modified>
</cp:coreProperties>
</file>