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mc:AlternateContent xmlns:mc="http://schemas.openxmlformats.org/markup-compatibility/2006">
    <mc:Choice Requires="x15">
      <x15ac:absPath xmlns:x15ac="http://schemas.microsoft.com/office/spreadsheetml/2010/11/ac" url="C:\Users\gochoa\Documents\2020\PDD 2020-2023\"/>
    </mc:Choice>
  </mc:AlternateContent>
  <xr:revisionPtr revIDLastSave="0" documentId="13_ncr:1_{CAE7C321-626C-4D7E-B9A1-B49EBDB2EE92}" xr6:coauthVersionLast="45" xr6:coauthVersionMax="45" xr10:uidLastSave="{00000000-0000-0000-0000-000000000000}"/>
  <bookViews>
    <workbookView xWindow="-110" yWindow="-110" windowWidth="19420" windowHeight="10420" firstSheet="3" activeTab="8" xr2:uid="{00000000-000D-0000-FFFF-FFFF00000000}"/>
  </bookViews>
  <sheets>
    <sheet name="Listas" sheetId="19" state="hidden" r:id="rId1"/>
    <sheet name="LT" sheetId="37" r:id="rId2"/>
    <sheet name="LA" sheetId="38" r:id="rId3"/>
    <sheet name="Pg" sheetId="39" r:id="rId4"/>
    <sheet name="MR" sheetId="43" r:id="rId5"/>
    <sheet name="Sp" sheetId="41" r:id="rId6"/>
    <sheet name="MP" sheetId="46" r:id="rId7"/>
    <sheet name="CADENA VALOR-PLAN PLURIANUAL" sheetId="49" r:id="rId8"/>
    <sheet name="RESUMEN PDD" sheetId="47" r:id="rId9"/>
  </sheets>
  <externalReferences>
    <externalReference r:id="rId10"/>
    <externalReference r:id="rId11"/>
    <externalReference r:id="rId12"/>
    <externalReference r:id="rId13"/>
  </externalReferences>
  <definedNames>
    <definedName name="_xlnm._FilterDatabase" localSheetId="7" hidden="1">'CADENA VALOR-PLAN PLURIANUAL'!$A$3:$BG$690</definedName>
    <definedName name="_xlnm._FilterDatabase" localSheetId="2" hidden="1">LA!$A$2:$H$2</definedName>
    <definedName name="_xlnm._FilterDatabase" localSheetId="1" hidden="1">LT!$A$2:$G$2</definedName>
    <definedName name="_xlnm._FilterDatabase" localSheetId="6" hidden="1">MP!$A$3:$V$691</definedName>
    <definedName name="_xlnm._FilterDatabase" localSheetId="4" hidden="1">MR!$A$3:$R$130</definedName>
    <definedName name="_xlnm._FilterDatabase" localSheetId="3" hidden="1">Pg!$A$2:$J$74</definedName>
    <definedName name="_xlnm._FilterDatabase" localSheetId="5" hidden="1">Sp!$A$2:$H$2</definedName>
    <definedName name="_xlcn.WorksheetConnection_BASEB3CF7011" localSheetId="7">'CADENA VALOR-PLAN PLURIANUAL'!$B$3:$BG$690</definedName>
    <definedName name="_xlcn.WorksheetConnection_BASEB3CF7011" localSheetId="6">MP!$B$3:$T$690</definedName>
    <definedName name="_xlcn.WorksheetConnection_BASEB3CF7011" localSheetId="4">MR!$B$3:$R$130</definedName>
    <definedName name="_xlcn.WorksheetConnection_BASEB3CF7011">#REF!</definedName>
    <definedName name="BASE1" localSheetId="7">'CADENA VALOR-PLAN PLURIANUAL'!$A$3:$BG$690</definedName>
    <definedName name="BASE1" localSheetId="6">MP!$A$3:$T$690</definedName>
    <definedName name="BASE1" localSheetId="4">MR!$A$3:$R$130</definedName>
    <definedName name="BASE1">#REF!</definedName>
    <definedName name="DEPENDENCIA">[1]Codificacion!$A$2:$D$46</definedName>
    <definedName name="ENTIDADES">[1]Codificacion!$D$2:$D$46</definedName>
    <definedName name="LA">'[1]LINEAS DE ACCION'!$E$4:$I$29</definedName>
    <definedName name="LET">'[1]LINEAS TERRITORIALES'!$C$4:$F$9</definedName>
    <definedName name="LINEASET">[2]Codificacion2!$J$3:$J$8</definedName>
    <definedName name="MRLISTA">MR!$A$4:$R$130</definedName>
    <definedName name="PROCEDIMIENTOS">[3]CODIFICACIONES!$B$2:$B$244</definedName>
    <definedName name="PROGRAMAS">[1]PROGRAMAS!$E$3:$H$74</definedName>
    <definedName name="TEMPOMR">#REF!</definedName>
    <definedName name="TIPO_META">[3]CODIFICACIONES!$A$2:$A$4</definedName>
    <definedName name="Z_056EABB1_850D_4E07_8FCC_FB4B7205CEF2_.wvu.FilterData" localSheetId="7" hidden="1">'CADENA VALOR-PLAN PLURIANUAL'!$B$1:$BG$690</definedName>
    <definedName name="Z_056EABB1_850D_4E07_8FCC_FB4B7205CEF2_.wvu.FilterData" localSheetId="6" hidden="1">MP!$B$1:$T$690</definedName>
    <definedName name="Z_056EABB1_850D_4E07_8FCC_FB4B7205CEF2_.wvu.FilterData" localSheetId="4" hidden="1">MR!$B$1:$R$130</definedName>
    <definedName name="Z_4856D9DD_B6A9_473D_B45B_9F8B70AE5806_.wvu.FilterData" localSheetId="7" hidden="1">'CADENA VALOR-PLAN PLURIANUAL'!$A$1:$BG$536</definedName>
    <definedName name="Z_4856D9DD_B6A9_473D_B45B_9F8B70AE5806_.wvu.FilterData" localSheetId="6" hidden="1">MP!$A$1:$T$536</definedName>
    <definedName name="Z_4856D9DD_B6A9_473D_B45B_9F8B70AE5806_.wvu.FilterData" localSheetId="4" hidden="1">MR!$A$1:$R$96</definedName>
    <definedName name="Z_54C02E11_D7C1_470A_8BC9_310B8B8FE1AA_.wvu.FilterData" localSheetId="7" hidden="1">'CADENA VALOR-PLAN PLURIANUAL'!$B$1:$BG$690</definedName>
    <definedName name="Z_54C02E11_D7C1_470A_8BC9_310B8B8FE1AA_.wvu.FilterData" localSheetId="6" hidden="1">MP!$B$1:$T$690</definedName>
    <definedName name="Z_54C02E11_D7C1_470A_8BC9_310B8B8FE1AA_.wvu.FilterData" localSheetId="4" hidden="1">MR!$B$1:$R$130</definedName>
    <definedName name="Z_7572DC2E_9597_433A_B2EC_3B01A830D880_.wvu.FilterData" localSheetId="7" hidden="1">'CADENA VALOR-PLAN PLURIANUAL'!$B$3:$BG$690</definedName>
    <definedName name="Z_7572DC2E_9597_433A_B2EC_3B01A830D880_.wvu.FilterData" localSheetId="6" hidden="1">MP!$B$3:$T$690</definedName>
    <definedName name="Z_7572DC2E_9597_433A_B2EC_3B01A830D880_.wvu.FilterData" localSheetId="4" hidden="1">MR!$B$3:$R$130</definedName>
    <definedName name="Z_9B5301A1_35F2_43B4_82D1_4FB0171C85B8_.wvu.FilterData" localSheetId="7" hidden="1">'CADENA VALOR-PLAN PLURIANUAL'!$A$1:$BG$698</definedName>
    <definedName name="Z_9B5301A1_35F2_43B4_82D1_4FB0171C85B8_.wvu.FilterData" localSheetId="6" hidden="1">MP!$A$1:$T$696</definedName>
    <definedName name="Z_9B5301A1_35F2_43B4_82D1_4FB0171C85B8_.wvu.FilterData" localSheetId="4" hidden="1">MR!$A$1:$R$132</definedName>
    <definedName name="Z_9C7195F0_C258_4025_B643_E7C66A1FC5BB_.wvu.FilterData" localSheetId="7" hidden="1">'CADENA VALOR-PLAN PLURIANUAL'!$B$1:$BG$690</definedName>
    <definedName name="Z_9C7195F0_C258_4025_B643_E7C66A1FC5BB_.wvu.FilterData" localSheetId="6" hidden="1">MP!$B$1:$T$690</definedName>
    <definedName name="Z_9C7195F0_C258_4025_B643_E7C66A1FC5BB_.wvu.FilterData" localSheetId="4" hidden="1">MR!$B$1:$R$130</definedName>
    <definedName name="Z_C201E964_EF63_40FF_B92E_AB5BA2F10B85_.wvu.FilterData" localSheetId="7" hidden="1">'CADENA VALOR-PLAN PLURIANUAL'!$A$1:$BG$698</definedName>
    <definedName name="Z_C201E964_EF63_40FF_B92E_AB5BA2F10B85_.wvu.FilterData" localSheetId="6" hidden="1">MP!$A$1:$T$696</definedName>
    <definedName name="Z_C201E964_EF63_40FF_B92E_AB5BA2F10B85_.wvu.FilterData" localSheetId="4" hidden="1">MR!$A$1:$R$132</definedName>
    <definedName name="Z_CBC5D124_2EA7_4A0D_BE7D_B06CC309A128_.wvu.FilterData" localSheetId="7" hidden="1">'CADENA VALOR-PLAN PLURIANUAL'!$A$1:$BG$698</definedName>
    <definedName name="Z_CBC5D124_2EA7_4A0D_BE7D_B06CC309A128_.wvu.FilterData" localSheetId="6" hidden="1">MP!$A$1:$T$696</definedName>
    <definedName name="Z_CBC5D124_2EA7_4A0D_BE7D_B06CC309A128_.wvu.FilterData" localSheetId="4" hidden="1">MR!$A$1:$R$132</definedName>
    <definedName name="Z_DB8C40A8_13D1_4BC5_8D56_BAA64AB608B4_.wvu.FilterData" localSheetId="7" hidden="1">'CADENA VALOR-PLAN PLURIANUAL'!$B$3:$BG$690</definedName>
    <definedName name="Z_DB8C40A8_13D1_4BC5_8D56_BAA64AB608B4_.wvu.FilterData" localSheetId="6" hidden="1">MP!$B$3:$T$690</definedName>
    <definedName name="Z_DB8C40A8_13D1_4BC5_8D56_BAA64AB608B4_.wvu.FilterData" localSheetId="4" hidden="1">MR!$B$3:$R$130</definedName>
  </definedNames>
  <calcPr calcId="181029"/>
  <customWorkbookViews>
    <customWorkbookView name="Filtro 8" guid="{056EABB1-850D-4E07-8FCC-FB4B7205CEF2}" maximized="1" windowWidth="0" windowHeight="0" activeSheetId="0"/>
    <customWorkbookView name="Filtro 4" guid="{C201E964-EF63-40FF-B92E-AB5BA2F10B85}" maximized="1" windowWidth="0" windowHeight="0" activeSheetId="0"/>
    <customWorkbookView name="Filtro 5" guid="{9C7195F0-C258-4025-B643-E7C66A1FC5BB}" maximized="1" windowWidth="0" windowHeight="0" activeSheetId="0"/>
    <customWorkbookView name="educacion" guid="{CBC5D124-2EA7-4A0D-BE7D-B06CC309A128}" maximized="1" windowWidth="0" windowHeight="0" activeSheetId="0"/>
    <customWorkbookView name="Filtro 6" guid="{54C02E11-D7C1-470A-8BC9-310B8B8FE1AA}" maximized="1" windowWidth="0" windowHeight="0" activeSheetId="0"/>
    <customWorkbookView name="Filtro 7" guid="{7572DC2E-9597-433A-B2EC-3B01A830D880}" maximized="1" windowWidth="0" windowHeight="0" activeSheetId="0"/>
    <customWorkbookView name="Filtro 1" guid="{9B5301A1-35F2-43B4-82D1-4FB0171C85B8}" maximized="1" windowWidth="0" windowHeight="0" activeSheetId="0"/>
    <customWorkbookView name="Filtro 2" guid="{DB8C40A8-13D1-4BC5-8D56-BAA64AB608B4}" maximized="1" windowWidth="0" windowHeight="0" activeSheetId="0"/>
    <customWorkbookView name="Filtro 3" guid="{4856D9DD-B6A9-473D-B45B-9F8B70AE5806}"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33" roundtripDataSignature="AMtx7mjUuB8QeM3Atn0T1nChxtklXkGEtw=="/>
    </ext>
  </extLst>
</workbook>
</file>

<file path=xl/calcChain.xml><?xml version="1.0" encoding="utf-8"?>
<calcChain xmlns="http://schemas.openxmlformats.org/spreadsheetml/2006/main">
  <c r="BE695" i="49" l="1"/>
  <c r="BC695" i="49"/>
  <c r="BB695" i="49"/>
  <c r="AS695" i="49"/>
  <c r="AR695" i="49"/>
  <c r="AI695" i="49"/>
  <c r="AH695" i="49"/>
  <c r="AA695" i="49"/>
  <c r="Y695" i="49"/>
  <c r="X695" i="49"/>
  <c r="R695" i="49"/>
  <c r="Q695" i="49"/>
  <c r="P695" i="49"/>
  <c r="O695" i="49"/>
  <c r="N695" i="49"/>
  <c r="M695" i="49"/>
  <c r="L695" i="49"/>
  <c r="K695" i="49"/>
  <c r="BE693" i="49"/>
  <c r="BC693" i="49"/>
  <c r="BB693" i="49"/>
  <c r="AW693" i="49"/>
  <c r="AS693" i="49"/>
  <c r="AR693" i="49"/>
  <c r="AI693" i="49"/>
  <c r="AH693" i="49"/>
  <c r="AA693" i="49"/>
  <c r="Y693" i="49"/>
  <c r="X693" i="49"/>
  <c r="AX690" i="49"/>
  <c r="AN690" i="49"/>
  <c r="AD690" i="49"/>
  <c r="T690" i="49"/>
  <c r="D690" i="49"/>
  <c r="C690" i="49"/>
  <c r="B690" i="49"/>
  <c r="AX689" i="49"/>
  <c r="AN689" i="49"/>
  <c r="AD689" i="49"/>
  <c r="T689" i="49"/>
  <c r="D689" i="49"/>
  <c r="C689" i="49"/>
  <c r="B689" i="49"/>
  <c r="AX688" i="49"/>
  <c r="AN688" i="49"/>
  <c r="AD688" i="49"/>
  <c r="T688" i="49"/>
  <c r="D688" i="49"/>
  <c r="C688" i="49"/>
  <c r="B688" i="49"/>
  <c r="AX687" i="49"/>
  <c r="AN687" i="49"/>
  <c r="AD687" i="49"/>
  <c r="T687" i="49"/>
  <c r="D687" i="49"/>
  <c r="C687" i="49"/>
  <c r="B687" i="49"/>
  <c r="AX686" i="49"/>
  <c r="AN686" i="49"/>
  <c r="AD686" i="49"/>
  <c r="T686" i="49"/>
  <c r="D686" i="49"/>
  <c r="C686" i="49"/>
  <c r="B686" i="49"/>
  <c r="AX685" i="49"/>
  <c r="AN685" i="49"/>
  <c r="AD685" i="49"/>
  <c r="T685" i="49"/>
  <c r="D685" i="49"/>
  <c r="C685" i="49"/>
  <c r="B685" i="49"/>
  <c r="AX684" i="49"/>
  <c r="AN684" i="49"/>
  <c r="AD684" i="49"/>
  <c r="T684" i="49"/>
  <c r="D684" i="49"/>
  <c r="C684" i="49"/>
  <c r="B684" i="49"/>
  <c r="AX683" i="49"/>
  <c r="AN683" i="49"/>
  <c r="AD683" i="49"/>
  <c r="T683" i="49"/>
  <c r="D683" i="49"/>
  <c r="C683" i="49"/>
  <c r="B683" i="49"/>
  <c r="AX682" i="49"/>
  <c r="AN682" i="49"/>
  <c r="AD682" i="49"/>
  <c r="T682" i="49"/>
  <c r="D682" i="49"/>
  <c r="C682" i="49"/>
  <c r="B682" i="49"/>
  <c r="AY681" i="49"/>
  <c r="AX681" i="49"/>
  <c r="AO681" i="49"/>
  <c r="AN681" i="49"/>
  <c r="AE681" i="49"/>
  <c r="AD681" i="49"/>
  <c r="T681" i="49"/>
  <c r="D681" i="49"/>
  <c r="C681" i="49"/>
  <c r="B681" i="49"/>
  <c r="AX680" i="49"/>
  <c r="AN680" i="49"/>
  <c r="AD680" i="49"/>
  <c r="T680" i="49"/>
  <c r="D680" i="49"/>
  <c r="C680" i="49"/>
  <c r="B680" i="49"/>
  <c r="AX679" i="49"/>
  <c r="AN679" i="49"/>
  <c r="AD679" i="49"/>
  <c r="S679" i="49" s="1"/>
  <c r="T679" i="49"/>
  <c r="D679" i="49"/>
  <c r="C679" i="49"/>
  <c r="B679" i="49"/>
  <c r="AY678" i="49"/>
  <c r="AX678" i="49" s="1"/>
  <c r="AO678" i="49"/>
  <c r="AN678" i="49" s="1"/>
  <c r="AE678" i="49"/>
  <c r="AD678" i="49" s="1"/>
  <c r="T678" i="49"/>
  <c r="D678" i="49"/>
  <c r="C678" i="49"/>
  <c r="B678" i="49"/>
  <c r="AX677" i="49"/>
  <c r="AN677" i="49"/>
  <c r="AD677" i="49"/>
  <c r="AB677" i="49"/>
  <c r="T677" i="49" s="1"/>
  <c r="D677" i="49"/>
  <c r="C677" i="49"/>
  <c r="B677" i="49"/>
  <c r="AX676" i="49"/>
  <c r="AN676" i="49"/>
  <c r="AD676" i="49"/>
  <c r="T676" i="49"/>
  <c r="D676" i="49"/>
  <c r="C676" i="49"/>
  <c r="B676" i="49"/>
  <c r="AX675" i="49"/>
  <c r="AN675" i="49"/>
  <c r="AD675" i="49"/>
  <c r="S675" i="49" s="1"/>
  <c r="T675" i="49"/>
  <c r="D675" i="49"/>
  <c r="C675" i="49"/>
  <c r="B675" i="49"/>
  <c r="AX674" i="49"/>
  <c r="AN674" i="49"/>
  <c r="AD674" i="49"/>
  <c r="T674" i="49"/>
  <c r="D674" i="49"/>
  <c r="C674" i="49"/>
  <c r="B674" i="49"/>
  <c r="AX673" i="49"/>
  <c r="AN673" i="49"/>
  <c r="AD673" i="49"/>
  <c r="T673" i="49"/>
  <c r="D673" i="49"/>
  <c r="C673" i="49"/>
  <c r="B673" i="49"/>
  <c r="AX672" i="49"/>
  <c r="AN672" i="49"/>
  <c r="AD672" i="49"/>
  <c r="T672" i="49"/>
  <c r="D672" i="49"/>
  <c r="C672" i="49"/>
  <c r="B672" i="49"/>
  <c r="AX671" i="49"/>
  <c r="AN671" i="49"/>
  <c r="AD671" i="49"/>
  <c r="S671" i="49" s="1"/>
  <c r="T671" i="49"/>
  <c r="D671" i="49"/>
  <c r="C671" i="49"/>
  <c r="B671" i="49"/>
  <c r="AX670" i="49"/>
  <c r="AN670" i="49"/>
  <c r="AD670" i="49"/>
  <c r="T670" i="49"/>
  <c r="D670" i="49"/>
  <c r="C670" i="49"/>
  <c r="B670" i="49"/>
  <c r="AX669" i="49"/>
  <c r="AN669" i="49"/>
  <c r="AD669" i="49"/>
  <c r="T669" i="49"/>
  <c r="D669" i="49"/>
  <c r="C669" i="49"/>
  <c r="B669" i="49"/>
  <c r="AX668" i="49"/>
  <c r="AN668" i="49"/>
  <c r="AD668" i="49"/>
  <c r="T668" i="49"/>
  <c r="D668" i="49"/>
  <c r="C668" i="49"/>
  <c r="B668" i="49"/>
  <c r="AX667" i="49"/>
  <c r="AN667" i="49"/>
  <c r="AD667" i="49"/>
  <c r="S667" i="49" s="1"/>
  <c r="T667" i="49"/>
  <c r="D667" i="49"/>
  <c r="C667" i="49"/>
  <c r="B667" i="49"/>
  <c r="AX666" i="49"/>
  <c r="AN666" i="49"/>
  <c r="AD666" i="49"/>
  <c r="T666" i="49"/>
  <c r="D666" i="49"/>
  <c r="C666" i="49"/>
  <c r="B666" i="49"/>
  <c r="AX665" i="49"/>
  <c r="AN665" i="49"/>
  <c r="AD665" i="49"/>
  <c r="T665" i="49"/>
  <c r="D665" i="49"/>
  <c r="C665" i="49"/>
  <c r="B665" i="49"/>
  <c r="AX664" i="49"/>
  <c r="AN664" i="49"/>
  <c r="AD664" i="49"/>
  <c r="T664" i="49"/>
  <c r="D664" i="49"/>
  <c r="C664" i="49"/>
  <c r="B664" i="49"/>
  <c r="AX663" i="49"/>
  <c r="AN663" i="49"/>
  <c r="AD663" i="49"/>
  <c r="S663" i="49" s="1"/>
  <c r="T663" i="49"/>
  <c r="D663" i="49"/>
  <c r="C663" i="49"/>
  <c r="B663" i="49"/>
  <c r="AX662" i="49"/>
  <c r="AN662" i="49"/>
  <c r="AD662" i="49"/>
  <c r="T662" i="49"/>
  <c r="D662" i="49"/>
  <c r="C662" i="49"/>
  <c r="B662" i="49"/>
  <c r="AX661" i="49"/>
  <c r="AN661" i="49"/>
  <c r="AD661" i="49"/>
  <c r="T661" i="49"/>
  <c r="D661" i="49"/>
  <c r="C661" i="49"/>
  <c r="B661" i="49"/>
  <c r="AX660" i="49"/>
  <c r="AN660" i="49"/>
  <c r="AD660" i="49"/>
  <c r="T660" i="49"/>
  <c r="D660" i="49"/>
  <c r="C660" i="49"/>
  <c r="B660" i="49"/>
  <c r="AX659" i="49"/>
  <c r="AN659" i="49"/>
  <c r="AD659" i="49"/>
  <c r="S659" i="49" s="1"/>
  <c r="T659" i="49"/>
  <c r="D659" i="49"/>
  <c r="C659" i="49"/>
  <c r="B659" i="49"/>
  <c r="AX658" i="49"/>
  <c r="AN658" i="49"/>
  <c r="AD658" i="49"/>
  <c r="T658" i="49"/>
  <c r="D658" i="49"/>
  <c r="C658" i="49"/>
  <c r="B658" i="49"/>
  <c r="AX657" i="49"/>
  <c r="AN657" i="49"/>
  <c r="AD657" i="49"/>
  <c r="T657" i="49"/>
  <c r="D657" i="49"/>
  <c r="C657" i="49"/>
  <c r="B657" i="49"/>
  <c r="AX656" i="49"/>
  <c r="AN656" i="49"/>
  <c r="AD656" i="49"/>
  <c r="T656" i="49"/>
  <c r="D656" i="49"/>
  <c r="C656" i="49"/>
  <c r="B656" i="49"/>
  <c r="AX655" i="49"/>
  <c r="AN655" i="49"/>
  <c r="AD655" i="49"/>
  <c r="S655" i="49" s="1"/>
  <c r="T655" i="49"/>
  <c r="D655" i="49"/>
  <c r="C655" i="49"/>
  <c r="B655" i="49"/>
  <c r="AX654" i="49"/>
  <c r="AN654" i="49"/>
  <c r="AD654" i="49"/>
  <c r="T654" i="49"/>
  <c r="D654" i="49"/>
  <c r="C654" i="49"/>
  <c r="B654" i="49"/>
  <c r="AX653" i="49"/>
  <c r="AN653" i="49"/>
  <c r="AD653" i="49"/>
  <c r="T653" i="49"/>
  <c r="D653" i="49"/>
  <c r="C653" i="49"/>
  <c r="B653" i="49"/>
  <c r="AX652" i="49"/>
  <c r="AN652" i="49"/>
  <c r="AD652" i="49"/>
  <c r="T652" i="49"/>
  <c r="D652" i="49"/>
  <c r="C652" i="49"/>
  <c r="B652" i="49"/>
  <c r="AX651" i="49"/>
  <c r="AN651" i="49"/>
  <c r="AD651" i="49"/>
  <c r="S651" i="49" s="1"/>
  <c r="T651" i="49"/>
  <c r="D651" i="49"/>
  <c r="C651" i="49"/>
  <c r="B651" i="49"/>
  <c r="AX650" i="49"/>
  <c r="AD650" i="49"/>
  <c r="AO650" i="49" s="1"/>
  <c r="AN650" i="49" s="1"/>
  <c r="T650" i="49"/>
  <c r="D650" i="49"/>
  <c r="C650" i="49"/>
  <c r="B650" i="49"/>
  <c r="AX649" i="49"/>
  <c r="AN649" i="49"/>
  <c r="AD649" i="49"/>
  <c r="T649" i="49"/>
  <c r="D649" i="49"/>
  <c r="C649" i="49"/>
  <c r="B649" i="49"/>
  <c r="AX648" i="49"/>
  <c r="AN648" i="49"/>
  <c r="AD648" i="49"/>
  <c r="T648" i="49"/>
  <c r="D648" i="49"/>
  <c r="C648" i="49"/>
  <c r="B648" i="49"/>
  <c r="AX647" i="49"/>
  <c r="AN647" i="49"/>
  <c r="AD647" i="49"/>
  <c r="T647" i="49"/>
  <c r="D647" i="49"/>
  <c r="C647" i="49"/>
  <c r="B647" i="49"/>
  <c r="AX646" i="49"/>
  <c r="AN646" i="49"/>
  <c r="AD646" i="49"/>
  <c r="T646" i="49"/>
  <c r="D646" i="49"/>
  <c r="C646" i="49"/>
  <c r="B646" i="49"/>
  <c r="AX645" i="49"/>
  <c r="AV645" i="49"/>
  <c r="AN645" i="49" s="1"/>
  <c r="AO645" i="49"/>
  <c r="AD645" i="49"/>
  <c r="T645" i="49"/>
  <c r="D645" i="49"/>
  <c r="C645" i="49"/>
  <c r="B645" i="49"/>
  <c r="AX644" i="49"/>
  <c r="AN644" i="49"/>
  <c r="AD644" i="49"/>
  <c r="T644" i="49"/>
  <c r="D644" i="49"/>
  <c r="C644" i="49"/>
  <c r="B644" i="49"/>
  <c r="AX643" i="49"/>
  <c r="AN643" i="49"/>
  <c r="AD643" i="49"/>
  <c r="T643" i="49"/>
  <c r="D643" i="49"/>
  <c r="C643" i="49"/>
  <c r="B643" i="49"/>
  <c r="AX642" i="49"/>
  <c r="AN642" i="49"/>
  <c r="AD642" i="49"/>
  <c r="T642" i="49"/>
  <c r="D642" i="49"/>
  <c r="C642" i="49"/>
  <c r="B642" i="49"/>
  <c r="AX641" i="49"/>
  <c r="AN641" i="49"/>
  <c r="AD641" i="49"/>
  <c r="T641" i="49"/>
  <c r="D641" i="49"/>
  <c r="C641" i="49"/>
  <c r="B641" i="49"/>
  <c r="AX640" i="49"/>
  <c r="AN640" i="49"/>
  <c r="AD640" i="49"/>
  <c r="T640" i="49"/>
  <c r="D640" i="49"/>
  <c r="C640" i="49"/>
  <c r="B640" i="49"/>
  <c r="AX639" i="49"/>
  <c r="AN639" i="49"/>
  <c r="AE639" i="49"/>
  <c r="AD639" i="49"/>
  <c r="T639" i="49"/>
  <c r="D639" i="49"/>
  <c r="C639" i="49"/>
  <c r="B639" i="49"/>
  <c r="AX638" i="49"/>
  <c r="AN638" i="49"/>
  <c r="AD638" i="49"/>
  <c r="U638" i="49"/>
  <c r="T638" i="49"/>
  <c r="D638" i="49"/>
  <c r="C638" i="49"/>
  <c r="B638" i="49"/>
  <c r="AX637" i="49"/>
  <c r="AN637" i="49"/>
  <c r="AD637" i="49"/>
  <c r="T637" i="49"/>
  <c r="D637" i="49"/>
  <c r="C637" i="49"/>
  <c r="B637" i="49"/>
  <c r="AX636" i="49"/>
  <c r="AN636" i="49"/>
  <c r="AD636" i="49"/>
  <c r="T636" i="49"/>
  <c r="D636" i="49"/>
  <c r="C636" i="49"/>
  <c r="B636" i="49"/>
  <c r="AX635" i="49"/>
  <c r="AN635" i="49"/>
  <c r="AD635" i="49"/>
  <c r="T635" i="49"/>
  <c r="D635" i="49"/>
  <c r="C635" i="49"/>
  <c r="B635" i="49"/>
  <c r="AX634" i="49"/>
  <c r="AN634" i="49"/>
  <c r="AD634" i="49"/>
  <c r="T634" i="49"/>
  <c r="D634" i="49"/>
  <c r="C634" i="49"/>
  <c r="B634" i="49"/>
  <c r="AX633" i="49"/>
  <c r="AN633" i="49"/>
  <c r="AD633" i="49"/>
  <c r="T633" i="49"/>
  <c r="D633" i="49"/>
  <c r="C633" i="49"/>
  <c r="B633" i="49"/>
  <c r="AX632" i="49"/>
  <c r="AN632" i="49"/>
  <c r="AD632" i="49"/>
  <c r="T632" i="49"/>
  <c r="D632" i="49"/>
  <c r="C632" i="49"/>
  <c r="B632" i="49"/>
  <c r="AX631" i="49"/>
  <c r="AN631" i="49"/>
  <c r="AD631" i="49"/>
  <c r="T631" i="49"/>
  <c r="D631" i="49"/>
  <c r="C631" i="49"/>
  <c r="B631" i="49"/>
  <c r="AX630" i="49"/>
  <c r="AN630" i="49"/>
  <c r="AD630" i="49"/>
  <c r="T630" i="49"/>
  <c r="D630" i="49"/>
  <c r="C630" i="49"/>
  <c r="B630" i="49"/>
  <c r="AX629" i="49"/>
  <c r="AN629" i="49"/>
  <c r="AD629" i="49"/>
  <c r="T629" i="49"/>
  <c r="D629" i="49"/>
  <c r="C629" i="49"/>
  <c r="B629" i="49"/>
  <c r="AX628" i="49"/>
  <c r="AN628" i="49"/>
  <c r="AD628" i="49"/>
  <c r="T628" i="49"/>
  <c r="D628" i="49"/>
  <c r="C628" i="49"/>
  <c r="B628" i="49"/>
  <c r="AX627" i="49"/>
  <c r="AN627" i="49"/>
  <c r="AD627" i="49"/>
  <c r="T627" i="49"/>
  <c r="D627" i="49"/>
  <c r="C627" i="49"/>
  <c r="B627" i="49"/>
  <c r="AX626" i="49"/>
  <c r="AN626" i="49"/>
  <c r="AD626" i="49"/>
  <c r="T626" i="49"/>
  <c r="D626" i="49"/>
  <c r="C626" i="49"/>
  <c r="B626" i="49"/>
  <c r="AX625" i="49"/>
  <c r="AN625" i="49"/>
  <c r="AD625" i="49"/>
  <c r="T625" i="49"/>
  <c r="D625" i="49"/>
  <c r="C625" i="49"/>
  <c r="B625" i="49"/>
  <c r="AX624" i="49"/>
  <c r="AN624" i="49"/>
  <c r="AD624" i="49"/>
  <c r="T624" i="49"/>
  <c r="D624" i="49"/>
  <c r="C624" i="49"/>
  <c r="B624" i="49"/>
  <c r="AX623" i="49"/>
  <c r="AN623" i="49"/>
  <c r="AD623" i="49"/>
  <c r="T623" i="49"/>
  <c r="D623" i="49"/>
  <c r="C623" i="49"/>
  <c r="B623" i="49"/>
  <c r="AX622" i="49"/>
  <c r="AN622" i="49"/>
  <c r="AD622" i="49"/>
  <c r="T622" i="49"/>
  <c r="D622" i="49"/>
  <c r="C622" i="49"/>
  <c r="B622" i="49"/>
  <c r="BA621" i="49"/>
  <c r="AX621" i="49"/>
  <c r="AN621" i="49"/>
  <c r="AD621" i="49"/>
  <c r="T621" i="49"/>
  <c r="D621" i="49"/>
  <c r="C621" i="49"/>
  <c r="B621" i="49"/>
  <c r="AX620" i="49"/>
  <c r="AN620" i="49"/>
  <c r="AD620" i="49"/>
  <c r="T620" i="49"/>
  <c r="D620" i="49"/>
  <c r="C620" i="49"/>
  <c r="B620" i="49"/>
  <c r="AX619" i="49"/>
  <c r="AN619" i="49"/>
  <c r="AD619" i="49"/>
  <c r="T619" i="49"/>
  <c r="D619" i="49"/>
  <c r="C619" i="49"/>
  <c r="B619" i="49"/>
  <c r="AX618" i="49"/>
  <c r="AN618" i="49"/>
  <c r="AD618" i="49"/>
  <c r="T618" i="49"/>
  <c r="D618" i="49"/>
  <c r="C618" i="49"/>
  <c r="B618" i="49"/>
  <c r="AX617" i="49"/>
  <c r="AN617" i="49"/>
  <c r="AD617" i="49"/>
  <c r="T617" i="49"/>
  <c r="D617" i="49"/>
  <c r="C617" i="49"/>
  <c r="B617" i="49"/>
  <c r="AX616" i="49"/>
  <c r="AN616" i="49"/>
  <c r="AD616" i="49"/>
  <c r="T616" i="49"/>
  <c r="D616" i="49"/>
  <c r="C616" i="49"/>
  <c r="B616" i="49"/>
  <c r="AX615" i="49"/>
  <c r="AN615" i="49"/>
  <c r="AD615" i="49"/>
  <c r="T615" i="49"/>
  <c r="D615" i="49"/>
  <c r="C615" i="49"/>
  <c r="B615" i="49"/>
  <c r="AX614" i="49"/>
  <c r="AN614" i="49"/>
  <c r="AD614" i="49"/>
  <c r="T614" i="49"/>
  <c r="D614" i="49"/>
  <c r="C614" i="49"/>
  <c r="B614" i="49"/>
  <c r="AX613" i="49"/>
  <c r="AN613" i="49"/>
  <c r="AD613" i="49"/>
  <c r="T613" i="49"/>
  <c r="D613" i="49"/>
  <c r="C613" i="49"/>
  <c r="B613" i="49"/>
  <c r="AX612" i="49"/>
  <c r="AN612" i="49"/>
  <c r="AD612" i="49"/>
  <c r="T612" i="49"/>
  <c r="D612" i="49"/>
  <c r="C612" i="49"/>
  <c r="B612" i="49"/>
  <c r="AX611" i="49"/>
  <c r="AN611" i="49"/>
  <c r="AD611" i="49"/>
  <c r="T611" i="49"/>
  <c r="D611" i="49"/>
  <c r="C611" i="49"/>
  <c r="B611" i="49"/>
  <c r="AX610" i="49"/>
  <c r="AN610" i="49"/>
  <c r="AD610" i="49"/>
  <c r="T610" i="49"/>
  <c r="D610" i="49"/>
  <c r="C610" i="49"/>
  <c r="B610" i="49"/>
  <c r="AX609" i="49"/>
  <c r="AN609" i="49"/>
  <c r="AD609" i="49"/>
  <c r="T609" i="49"/>
  <c r="D609" i="49"/>
  <c r="C609" i="49"/>
  <c r="B609" i="49"/>
  <c r="AX608" i="49"/>
  <c r="AN608" i="49"/>
  <c r="AD608" i="49"/>
  <c r="T608" i="49"/>
  <c r="D608" i="49"/>
  <c r="C608" i="49"/>
  <c r="B608" i="49"/>
  <c r="AX607" i="49"/>
  <c r="AN607" i="49"/>
  <c r="AD607" i="49"/>
  <c r="T607" i="49"/>
  <c r="D607" i="49"/>
  <c r="C607" i="49"/>
  <c r="B607" i="49"/>
  <c r="AX606" i="49"/>
  <c r="AN606" i="49"/>
  <c r="AD606" i="49"/>
  <c r="T606" i="49"/>
  <c r="D606" i="49"/>
  <c r="C606" i="49"/>
  <c r="B606" i="49"/>
  <c r="AX605" i="49"/>
  <c r="AV605" i="49"/>
  <c r="AN605" i="49"/>
  <c r="AD605" i="49"/>
  <c r="T605" i="49"/>
  <c r="D605" i="49"/>
  <c r="C605" i="49"/>
  <c r="B605" i="49"/>
  <c r="AX604" i="49"/>
  <c r="AN604" i="49"/>
  <c r="AD604" i="49"/>
  <c r="T604" i="49"/>
  <c r="D604" i="49"/>
  <c r="C604" i="49"/>
  <c r="B604" i="49"/>
  <c r="AX603" i="49"/>
  <c r="AN603" i="49"/>
  <c r="AD603" i="49"/>
  <c r="T603" i="49"/>
  <c r="D603" i="49"/>
  <c r="C603" i="49"/>
  <c r="B603" i="49"/>
  <c r="AX602" i="49"/>
  <c r="AN602" i="49"/>
  <c r="AD602" i="49"/>
  <c r="T602" i="49"/>
  <c r="D602" i="49"/>
  <c r="C602" i="49"/>
  <c r="B602" i="49"/>
  <c r="AX601" i="49"/>
  <c r="AN601" i="49"/>
  <c r="AD601" i="49"/>
  <c r="T601" i="49"/>
  <c r="D601" i="49"/>
  <c r="C601" i="49"/>
  <c r="B601" i="49"/>
  <c r="AX600" i="49"/>
  <c r="AN600" i="49"/>
  <c r="AD600" i="49"/>
  <c r="T600" i="49"/>
  <c r="D600" i="49"/>
  <c r="C600" i="49"/>
  <c r="B600" i="49"/>
  <c r="AX599" i="49"/>
  <c r="AN599" i="49"/>
  <c r="AD599" i="49"/>
  <c r="T599" i="49"/>
  <c r="D599" i="49"/>
  <c r="C599" i="49"/>
  <c r="B599" i="49"/>
  <c r="AX598" i="49"/>
  <c r="AN598" i="49"/>
  <c r="AD598" i="49"/>
  <c r="T598" i="49"/>
  <c r="D598" i="49"/>
  <c r="C598" i="49"/>
  <c r="B598" i="49"/>
  <c r="AX597" i="49"/>
  <c r="AN597" i="49"/>
  <c r="AD597" i="49"/>
  <c r="T597" i="49"/>
  <c r="D597" i="49"/>
  <c r="C597" i="49"/>
  <c r="B597" i="49"/>
  <c r="AX596" i="49"/>
  <c r="AN596" i="49"/>
  <c r="AD596" i="49"/>
  <c r="T596" i="49"/>
  <c r="D596" i="49"/>
  <c r="C596" i="49"/>
  <c r="B596" i="49"/>
  <c r="AX595" i="49"/>
  <c r="AN595" i="49"/>
  <c r="AD595" i="49"/>
  <c r="T595" i="49"/>
  <c r="D595" i="49"/>
  <c r="C595" i="49"/>
  <c r="B595" i="49"/>
  <c r="AX594" i="49"/>
  <c r="AN594" i="49"/>
  <c r="AD594" i="49"/>
  <c r="T594" i="49"/>
  <c r="D594" i="49"/>
  <c r="C594" i="49"/>
  <c r="B594" i="49"/>
  <c r="AX593" i="49"/>
  <c r="AN593" i="49"/>
  <c r="AD593" i="49"/>
  <c r="T593" i="49"/>
  <c r="D593" i="49"/>
  <c r="C593" i="49"/>
  <c r="B593" i="49"/>
  <c r="AX592" i="49"/>
  <c r="AN592" i="49"/>
  <c r="AD592" i="49"/>
  <c r="T592" i="49"/>
  <c r="D592" i="49"/>
  <c r="C592" i="49"/>
  <c r="B592" i="49"/>
  <c r="AX591" i="49"/>
  <c r="AN591" i="49"/>
  <c r="AD591" i="49"/>
  <c r="T591" i="49"/>
  <c r="D591" i="49"/>
  <c r="C591" i="49"/>
  <c r="B591" i="49"/>
  <c r="AX590" i="49"/>
  <c r="AN590" i="49"/>
  <c r="AD590" i="49"/>
  <c r="T590" i="49"/>
  <c r="D590" i="49"/>
  <c r="C590" i="49"/>
  <c r="B590" i="49"/>
  <c r="AX589" i="49"/>
  <c r="AN589" i="49"/>
  <c r="AD589" i="49"/>
  <c r="T589" i="49"/>
  <c r="D589" i="49"/>
  <c r="C589" i="49"/>
  <c r="B589" i="49"/>
  <c r="AX588" i="49"/>
  <c r="AN588" i="49"/>
  <c r="AD588" i="49"/>
  <c r="T588" i="49"/>
  <c r="D588" i="49"/>
  <c r="C588" i="49"/>
  <c r="B588" i="49"/>
  <c r="AX587" i="49"/>
  <c r="AN587" i="49"/>
  <c r="AD587" i="49"/>
  <c r="T587" i="49"/>
  <c r="D587" i="49"/>
  <c r="C587" i="49"/>
  <c r="B587" i="49"/>
  <c r="AX586" i="49"/>
  <c r="AN586" i="49"/>
  <c r="AD586" i="49"/>
  <c r="T586" i="49"/>
  <c r="D586" i="49"/>
  <c r="C586" i="49"/>
  <c r="B586" i="49"/>
  <c r="AX585" i="49"/>
  <c r="AN585" i="49"/>
  <c r="AL585" i="49"/>
  <c r="AD585" i="49"/>
  <c r="T585" i="49"/>
  <c r="D585" i="49"/>
  <c r="C585" i="49"/>
  <c r="B585" i="49"/>
  <c r="AX584" i="49"/>
  <c r="AN584" i="49"/>
  <c r="AD584" i="49"/>
  <c r="T584" i="49"/>
  <c r="D584" i="49"/>
  <c r="C584" i="49"/>
  <c r="B584" i="49"/>
  <c r="AX583" i="49"/>
  <c r="AN583" i="49"/>
  <c r="AD583" i="49"/>
  <c r="T583" i="49"/>
  <c r="D583" i="49"/>
  <c r="C583" i="49"/>
  <c r="B583" i="49"/>
  <c r="AX582" i="49"/>
  <c r="AN582" i="49"/>
  <c r="AD582" i="49"/>
  <c r="T582" i="49"/>
  <c r="D582" i="49"/>
  <c r="C582" i="49"/>
  <c r="B582" i="49"/>
  <c r="AX581" i="49"/>
  <c r="AN581" i="49"/>
  <c r="AL581" i="49"/>
  <c r="AD581" i="49" s="1"/>
  <c r="AE581" i="49"/>
  <c r="T581" i="49"/>
  <c r="D581" i="49"/>
  <c r="C581" i="49"/>
  <c r="B581" i="49"/>
  <c r="BF580" i="49"/>
  <c r="AX580" i="49" s="1"/>
  <c r="AY580" i="49"/>
  <c r="AN580" i="49"/>
  <c r="AE580" i="49"/>
  <c r="AD580" i="49" s="1"/>
  <c r="T580" i="49"/>
  <c r="D580" i="49"/>
  <c r="C580" i="49"/>
  <c r="B580" i="49"/>
  <c r="AX579" i="49"/>
  <c r="AN579" i="49"/>
  <c r="AD579" i="49"/>
  <c r="T579" i="49"/>
  <c r="D579" i="49"/>
  <c r="C579" i="49"/>
  <c r="B579" i="49"/>
  <c r="AX578" i="49"/>
  <c r="AN578" i="49"/>
  <c r="AD578" i="49"/>
  <c r="T578" i="49"/>
  <c r="D578" i="49"/>
  <c r="C578" i="49"/>
  <c r="B578" i="49"/>
  <c r="AX577" i="49"/>
  <c r="AN577" i="49"/>
  <c r="AD577" i="49"/>
  <c r="T577" i="49"/>
  <c r="D577" i="49"/>
  <c r="C577" i="49"/>
  <c r="B577" i="49"/>
  <c r="AX576" i="49"/>
  <c r="AN576" i="49"/>
  <c r="AD576" i="49"/>
  <c r="T576" i="49"/>
  <c r="D576" i="49"/>
  <c r="C576" i="49"/>
  <c r="B576" i="49"/>
  <c r="AX575" i="49"/>
  <c r="AN575" i="49"/>
  <c r="AD575" i="49"/>
  <c r="T575" i="49"/>
  <c r="D575" i="49"/>
  <c r="C575" i="49"/>
  <c r="B575" i="49"/>
  <c r="AX574" i="49"/>
  <c r="AN574" i="49"/>
  <c r="AD574" i="49"/>
  <c r="T574" i="49"/>
  <c r="D574" i="49"/>
  <c r="C574" i="49"/>
  <c r="B574" i="49"/>
  <c r="AX573" i="49"/>
  <c r="AN573" i="49"/>
  <c r="AD573" i="49"/>
  <c r="U573" i="49"/>
  <c r="T573" i="49" s="1"/>
  <c r="D573" i="49"/>
  <c r="C573" i="49"/>
  <c r="B573" i="49"/>
  <c r="AX572" i="49"/>
  <c r="AN572" i="49"/>
  <c r="AD572" i="49"/>
  <c r="S572" i="49" s="1"/>
  <c r="T572" i="49"/>
  <c r="D572" i="49"/>
  <c r="C572" i="49"/>
  <c r="B572" i="49"/>
  <c r="AX571" i="49"/>
  <c r="AN571" i="49"/>
  <c r="AD571" i="49"/>
  <c r="T571" i="49"/>
  <c r="D571" i="49"/>
  <c r="C571" i="49"/>
  <c r="B571" i="49"/>
  <c r="AX570" i="49"/>
  <c r="AN570" i="49"/>
  <c r="AD570" i="49"/>
  <c r="T570" i="49"/>
  <c r="D570" i="49"/>
  <c r="C570" i="49"/>
  <c r="B570" i="49"/>
  <c r="AX569" i="49"/>
  <c r="AN569" i="49"/>
  <c r="AD569" i="49"/>
  <c r="T569" i="49"/>
  <c r="D569" i="49"/>
  <c r="C569" i="49"/>
  <c r="B569" i="49"/>
  <c r="AX568" i="49"/>
  <c r="AN568" i="49"/>
  <c r="AD568" i="49"/>
  <c r="S568" i="49" s="1"/>
  <c r="T568" i="49"/>
  <c r="D568" i="49"/>
  <c r="C568" i="49"/>
  <c r="B568" i="49"/>
  <c r="AX567" i="49"/>
  <c r="AN567" i="49"/>
  <c r="AD567" i="49"/>
  <c r="T567" i="49"/>
  <c r="D567" i="49"/>
  <c r="C567" i="49"/>
  <c r="B567" i="49"/>
  <c r="AX566" i="49"/>
  <c r="AN566" i="49"/>
  <c r="AD566" i="49"/>
  <c r="T566" i="49"/>
  <c r="D566" i="49"/>
  <c r="C566" i="49"/>
  <c r="B566" i="49"/>
  <c r="AX565" i="49"/>
  <c r="AN565" i="49"/>
  <c r="AD565" i="49"/>
  <c r="T565" i="49"/>
  <c r="D565" i="49"/>
  <c r="C565" i="49"/>
  <c r="B565" i="49"/>
  <c r="AX564" i="49"/>
  <c r="AO564" i="49"/>
  <c r="AN564" i="49"/>
  <c r="AD564" i="49"/>
  <c r="T564" i="49"/>
  <c r="D564" i="49"/>
  <c r="C564" i="49"/>
  <c r="B564" i="49"/>
  <c r="AX563" i="49"/>
  <c r="AN563" i="49"/>
  <c r="AD563" i="49"/>
  <c r="T563" i="49"/>
  <c r="D563" i="49"/>
  <c r="C563" i="49"/>
  <c r="B563" i="49"/>
  <c r="AX562" i="49"/>
  <c r="AN562" i="49"/>
  <c r="AD562" i="49"/>
  <c r="T562" i="49"/>
  <c r="D562" i="49"/>
  <c r="C562" i="49"/>
  <c r="B562" i="49"/>
  <c r="AX561" i="49"/>
  <c r="AN561" i="49"/>
  <c r="AD561" i="49"/>
  <c r="T561" i="49"/>
  <c r="D561" i="49"/>
  <c r="C561" i="49"/>
  <c r="B561" i="49"/>
  <c r="AX560" i="49"/>
  <c r="AN560" i="49"/>
  <c r="AD560" i="49"/>
  <c r="T560" i="49"/>
  <c r="D560" i="49"/>
  <c r="C560" i="49"/>
  <c r="B560" i="49"/>
  <c r="AX559" i="49"/>
  <c r="AN559" i="49"/>
  <c r="AD559" i="49"/>
  <c r="V559" i="49"/>
  <c r="T559" i="49" s="1"/>
  <c r="D559" i="49"/>
  <c r="C559" i="49"/>
  <c r="B559" i="49"/>
  <c r="AX558" i="49"/>
  <c r="AN558" i="49"/>
  <c r="AD558" i="49"/>
  <c r="T558" i="49"/>
  <c r="D558" i="49"/>
  <c r="C558" i="49"/>
  <c r="B558" i="49"/>
  <c r="AX557" i="49"/>
  <c r="AN557" i="49"/>
  <c r="AD557" i="49"/>
  <c r="T557" i="49"/>
  <c r="D557" i="49"/>
  <c r="C557" i="49"/>
  <c r="B557" i="49"/>
  <c r="AX556" i="49"/>
  <c r="AN556" i="49"/>
  <c r="AD556" i="49"/>
  <c r="T556" i="49"/>
  <c r="D556" i="49"/>
  <c r="C556" i="49"/>
  <c r="B556" i="49"/>
  <c r="AX555" i="49"/>
  <c r="AN555" i="49"/>
  <c r="AD555" i="49"/>
  <c r="T555" i="49"/>
  <c r="D555" i="49"/>
  <c r="C555" i="49"/>
  <c r="B555" i="49"/>
  <c r="AX554" i="49"/>
  <c r="AN554" i="49"/>
  <c r="AD554" i="49"/>
  <c r="T554" i="49"/>
  <c r="D554" i="49"/>
  <c r="C554" i="49"/>
  <c r="B554" i="49"/>
  <c r="AZ553" i="49"/>
  <c r="AX553" i="49" s="1"/>
  <c r="AP553" i="49"/>
  <c r="AN553" i="49" s="1"/>
  <c r="AO553" i="49"/>
  <c r="AL553" i="49"/>
  <c r="AF553" i="49"/>
  <c r="AD553" i="49" s="1"/>
  <c r="AE553" i="49"/>
  <c r="V553" i="49"/>
  <c r="T553" i="49"/>
  <c r="D553" i="49"/>
  <c r="C553" i="49"/>
  <c r="B553" i="49"/>
  <c r="AX552" i="49"/>
  <c r="AN552" i="49"/>
  <c r="AD552" i="49"/>
  <c r="T552" i="49"/>
  <c r="D552" i="49"/>
  <c r="C552" i="49"/>
  <c r="B552" i="49"/>
  <c r="AX551" i="49"/>
  <c r="AN551" i="49"/>
  <c r="AD551" i="49"/>
  <c r="T551" i="49"/>
  <c r="D551" i="49"/>
  <c r="C551" i="49"/>
  <c r="B551" i="49"/>
  <c r="AX550" i="49"/>
  <c r="AN550" i="49"/>
  <c r="AD550" i="49"/>
  <c r="T550" i="49"/>
  <c r="D550" i="49"/>
  <c r="C550" i="49"/>
  <c r="B550" i="49"/>
  <c r="AX549" i="49"/>
  <c r="AN549" i="49"/>
  <c r="AD549" i="49"/>
  <c r="T549" i="49"/>
  <c r="D549" i="49"/>
  <c r="C549" i="49"/>
  <c r="B549" i="49"/>
  <c r="AX548" i="49"/>
  <c r="AN548" i="49"/>
  <c r="AD548" i="49"/>
  <c r="T548" i="49"/>
  <c r="D548" i="49"/>
  <c r="C548" i="49"/>
  <c r="B548" i="49"/>
  <c r="AX547" i="49"/>
  <c r="AN547" i="49"/>
  <c r="AD547" i="49"/>
  <c r="T547" i="49"/>
  <c r="D547" i="49"/>
  <c r="C547" i="49"/>
  <c r="B547" i="49"/>
  <c r="AX546" i="49"/>
  <c r="AN546" i="49"/>
  <c r="AD546" i="49"/>
  <c r="T546" i="49"/>
  <c r="D546" i="49"/>
  <c r="C546" i="49"/>
  <c r="B546" i="49"/>
  <c r="AX545" i="49"/>
  <c r="AN545" i="49"/>
  <c r="AD545" i="49"/>
  <c r="T545" i="49"/>
  <c r="D545" i="49"/>
  <c r="C545" i="49"/>
  <c r="B545" i="49"/>
  <c r="AX544" i="49"/>
  <c r="AN544" i="49"/>
  <c r="AD544" i="49"/>
  <c r="T544" i="49"/>
  <c r="D544" i="49"/>
  <c r="C544" i="49"/>
  <c r="B544" i="49"/>
  <c r="AY543" i="49"/>
  <c r="AX543" i="49"/>
  <c r="AO543" i="49"/>
  <c r="AN543" i="49"/>
  <c r="AD543" i="49"/>
  <c r="T543" i="49"/>
  <c r="D543" i="49"/>
  <c r="C543" i="49"/>
  <c r="B543" i="49"/>
  <c r="AX542" i="49"/>
  <c r="AN542" i="49"/>
  <c r="AD542" i="49"/>
  <c r="T542" i="49"/>
  <c r="D542" i="49"/>
  <c r="C542" i="49"/>
  <c r="B542" i="49"/>
  <c r="AX541" i="49"/>
  <c r="AN541" i="49"/>
  <c r="AD541" i="49"/>
  <c r="T541" i="49"/>
  <c r="D541" i="49"/>
  <c r="C541" i="49"/>
  <c r="B541" i="49"/>
  <c r="AX540" i="49"/>
  <c r="AN540" i="49"/>
  <c r="AD540" i="49"/>
  <c r="T540" i="49"/>
  <c r="D540" i="49"/>
  <c r="C540" i="49"/>
  <c r="B540" i="49"/>
  <c r="AX539" i="49"/>
  <c r="AN539" i="49"/>
  <c r="AD539" i="49"/>
  <c r="T539" i="49"/>
  <c r="D539" i="49"/>
  <c r="C539" i="49"/>
  <c r="B539" i="49"/>
  <c r="AX538" i="49"/>
  <c r="AW538" i="49"/>
  <c r="AN538" i="49" s="1"/>
  <c r="AM538" i="49"/>
  <c r="AD538" i="49" s="1"/>
  <c r="AC538" i="49"/>
  <c r="T538" i="49" s="1"/>
  <c r="D538" i="49"/>
  <c r="C538" i="49"/>
  <c r="B538" i="49"/>
  <c r="BG537" i="49"/>
  <c r="AX537" i="49" s="1"/>
  <c r="AW537" i="49"/>
  <c r="AN537" i="49" s="1"/>
  <c r="AM537" i="49"/>
  <c r="AD537" i="49" s="1"/>
  <c r="AC537" i="49"/>
  <c r="T537" i="49" s="1"/>
  <c r="D537" i="49"/>
  <c r="C537" i="49"/>
  <c r="B537" i="49"/>
  <c r="BG536" i="49"/>
  <c r="AW536" i="49"/>
  <c r="AN536" i="49" s="1"/>
  <c r="AM536" i="49"/>
  <c r="AC536" i="49"/>
  <c r="T536" i="49" s="1"/>
  <c r="D536" i="49"/>
  <c r="C536" i="49"/>
  <c r="B536" i="49"/>
  <c r="AX535" i="49"/>
  <c r="AN535" i="49"/>
  <c r="AD535" i="49"/>
  <c r="V535" i="49"/>
  <c r="T535" i="49"/>
  <c r="D535" i="49"/>
  <c r="C535" i="49"/>
  <c r="B535" i="49"/>
  <c r="AX534" i="49"/>
  <c r="AN534" i="49"/>
  <c r="AD534" i="49"/>
  <c r="T534" i="49"/>
  <c r="D534" i="49"/>
  <c r="C534" i="49"/>
  <c r="B534" i="49"/>
  <c r="AX533" i="49"/>
  <c r="AN533" i="49"/>
  <c r="AD533" i="49"/>
  <c r="T533" i="49"/>
  <c r="D533" i="49"/>
  <c r="C533" i="49"/>
  <c r="B533" i="49"/>
  <c r="AX532" i="49"/>
  <c r="AN532" i="49"/>
  <c r="AD532" i="49"/>
  <c r="T532" i="49"/>
  <c r="D532" i="49"/>
  <c r="C532" i="49"/>
  <c r="B532" i="49"/>
  <c r="AX531" i="49"/>
  <c r="AN531" i="49"/>
  <c r="AD531" i="49"/>
  <c r="T531" i="49"/>
  <c r="D531" i="49"/>
  <c r="C531" i="49"/>
  <c r="B531" i="49"/>
  <c r="AX530" i="49"/>
  <c r="AN530" i="49"/>
  <c r="AD530" i="49"/>
  <c r="T530" i="49"/>
  <c r="D530" i="49"/>
  <c r="C530" i="49"/>
  <c r="B530" i="49"/>
  <c r="AX529" i="49"/>
  <c r="AN529" i="49"/>
  <c r="AD529" i="49"/>
  <c r="T529" i="49"/>
  <c r="D529" i="49"/>
  <c r="C529" i="49"/>
  <c r="B529" i="49"/>
  <c r="AX528" i="49"/>
  <c r="AN528" i="49"/>
  <c r="AD528" i="49"/>
  <c r="T528" i="49"/>
  <c r="D528" i="49"/>
  <c r="C528" i="49"/>
  <c r="B528" i="49"/>
  <c r="AX527" i="49"/>
  <c r="AN527" i="49"/>
  <c r="AD527" i="49"/>
  <c r="T527" i="49"/>
  <c r="D527" i="49"/>
  <c r="C527" i="49"/>
  <c r="B527" i="49"/>
  <c r="AX526" i="49"/>
  <c r="AO526" i="49"/>
  <c r="AN526" i="49" s="1"/>
  <c r="AE526" i="49"/>
  <c r="AD526" i="49" s="1"/>
  <c r="T526" i="49"/>
  <c r="D526" i="49"/>
  <c r="C526" i="49"/>
  <c r="B526" i="49"/>
  <c r="AX525" i="49"/>
  <c r="AN525" i="49"/>
  <c r="AD525" i="49"/>
  <c r="T525" i="49"/>
  <c r="D525" i="49"/>
  <c r="C525" i="49"/>
  <c r="B525" i="49"/>
  <c r="AX524" i="49"/>
  <c r="AN524" i="49"/>
  <c r="AD524" i="49"/>
  <c r="T524" i="49"/>
  <c r="D524" i="49"/>
  <c r="C524" i="49"/>
  <c r="B524" i="49"/>
  <c r="AY523" i="49"/>
  <c r="AX523" i="49"/>
  <c r="AO523" i="49"/>
  <c r="AN523" i="49"/>
  <c r="AE523" i="49"/>
  <c r="AD523" i="49"/>
  <c r="T523" i="49"/>
  <c r="D523" i="49"/>
  <c r="C523" i="49"/>
  <c r="B523" i="49"/>
  <c r="AX522" i="49"/>
  <c r="AN522" i="49"/>
  <c r="AD522" i="49"/>
  <c r="T522" i="49"/>
  <c r="D522" i="49"/>
  <c r="C522" i="49"/>
  <c r="B522" i="49"/>
  <c r="AX521" i="49"/>
  <c r="AN521" i="49"/>
  <c r="AD521" i="49"/>
  <c r="T521" i="49"/>
  <c r="D521" i="49"/>
  <c r="C521" i="49"/>
  <c r="B521" i="49"/>
  <c r="AX520" i="49"/>
  <c r="AN520" i="49"/>
  <c r="AD520" i="49"/>
  <c r="T520" i="49"/>
  <c r="D520" i="49"/>
  <c r="C520" i="49"/>
  <c r="B520" i="49"/>
  <c r="AX519" i="49"/>
  <c r="AN519" i="49"/>
  <c r="AD519" i="49"/>
  <c r="T519" i="49"/>
  <c r="D519" i="49"/>
  <c r="C519" i="49"/>
  <c r="B519" i="49"/>
  <c r="AX518" i="49"/>
  <c r="AN518" i="49"/>
  <c r="AD518" i="49"/>
  <c r="T518" i="49"/>
  <c r="D518" i="49"/>
  <c r="C518" i="49"/>
  <c r="B518" i="49"/>
  <c r="AX517" i="49"/>
  <c r="AN517" i="49"/>
  <c r="AD517" i="49"/>
  <c r="T517" i="49"/>
  <c r="D517" i="49"/>
  <c r="C517" i="49"/>
  <c r="B517" i="49"/>
  <c r="AX516" i="49"/>
  <c r="AN516" i="49"/>
  <c r="AD516" i="49"/>
  <c r="T516" i="49"/>
  <c r="D516" i="49"/>
  <c r="C516" i="49"/>
  <c r="B516" i="49"/>
  <c r="BF515" i="49"/>
  <c r="AY515" i="49"/>
  <c r="AX515" i="49"/>
  <c r="AN515" i="49"/>
  <c r="AD515" i="49"/>
  <c r="S515" i="49" s="1"/>
  <c r="T515" i="49"/>
  <c r="D515" i="49"/>
  <c r="C515" i="49"/>
  <c r="B515" i="49"/>
  <c r="AX514" i="49"/>
  <c r="AN514" i="49"/>
  <c r="AD514" i="49"/>
  <c r="T514" i="49"/>
  <c r="D514" i="49"/>
  <c r="C514" i="49"/>
  <c r="B514" i="49"/>
  <c r="AX513" i="49"/>
  <c r="AN513" i="49"/>
  <c r="AD513" i="49"/>
  <c r="T513" i="49"/>
  <c r="D513" i="49"/>
  <c r="C513" i="49"/>
  <c r="B513" i="49"/>
  <c r="AX512" i="49"/>
  <c r="AN512" i="49"/>
  <c r="AD512" i="49"/>
  <c r="T512" i="49"/>
  <c r="D512" i="49"/>
  <c r="C512" i="49"/>
  <c r="B512" i="49"/>
  <c r="AX511" i="49"/>
  <c r="AD511" i="49"/>
  <c r="AO511" i="49" s="1"/>
  <c r="AN511" i="49" s="1"/>
  <c r="T511" i="49"/>
  <c r="D511" i="49"/>
  <c r="C511" i="49"/>
  <c r="B511" i="49"/>
  <c r="AX510" i="49"/>
  <c r="AD510" i="49"/>
  <c r="AO510" i="49" s="1"/>
  <c r="AN510" i="49" s="1"/>
  <c r="U510" i="49"/>
  <c r="T510" i="49"/>
  <c r="D510" i="49"/>
  <c r="C510" i="49"/>
  <c r="B510" i="49"/>
  <c r="AX509" i="49"/>
  <c r="AV509" i="49"/>
  <c r="AO509" i="49"/>
  <c r="AD509" i="49"/>
  <c r="T509" i="49"/>
  <c r="D509" i="49"/>
  <c r="C509" i="49"/>
  <c r="B509" i="49"/>
  <c r="AX508" i="49"/>
  <c r="AV508" i="49"/>
  <c r="AO508" i="49"/>
  <c r="AD508" i="49"/>
  <c r="T508" i="49"/>
  <c r="D508" i="49"/>
  <c r="C508" i="49"/>
  <c r="B508" i="49"/>
  <c r="AX507" i="49"/>
  <c r="AN507" i="49"/>
  <c r="AD507" i="49"/>
  <c r="T507" i="49"/>
  <c r="D507" i="49"/>
  <c r="C507" i="49"/>
  <c r="B507" i="49"/>
  <c r="AX506" i="49"/>
  <c r="AV506" i="49"/>
  <c r="AO506" i="49"/>
  <c r="AD506" i="49"/>
  <c r="T506" i="49"/>
  <c r="D506" i="49"/>
  <c r="C506" i="49"/>
  <c r="B506" i="49"/>
  <c r="AX505" i="49"/>
  <c r="AN505" i="49"/>
  <c r="AD505" i="49"/>
  <c r="T505" i="49"/>
  <c r="D505" i="49"/>
  <c r="C505" i="49"/>
  <c r="B505" i="49"/>
  <c r="AX504" i="49"/>
  <c r="AN504" i="49"/>
  <c r="AD504" i="49"/>
  <c r="T504" i="49"/>
  <c r="D504" i="49"/>
  <c r="C504" i="49"/>
  <c r="B504" i="49"/>
  <c r="AX503" i="49"/>
  <c r="AN503" i="49"/>
  <c r="AD503" i="49"/>
  <c r="T503" i="49"/>
  <c r="D503" i="49"/>
  <c r="C503" i="49"/>
  <c r="B503" i="49"/>
  <c r="AX502" i="49"/>
  <c r="AN502" i="49"/>
  <c r="AD502" i="49"/>
  <c r="T502" i="49"/>
  <c r="D502" i="49"/>
  <c r="C502" i="49"/>
  <c r="B502" i="49"/>
  <c r="AX501" i="49"/>
  <c r="AN501" i="49"/>
  <c r="AD501" i="49"/>
  <c r="T501" i="49"/>
  <c r="D501" i="49"/>
  <c r="C501" i="49"/>
  <c r="B501" i="49"/>
  <c r="AX500" i="49"/>
  <c r="AN500" i="49"/>
  <c r="AD500" i="49"/>
  <c r="T500" i="49"/>
  <c r="D500" i="49"/>
  <c r="C500" i="49"/>
  <c r="B500" i="49"/>
  <c r="AX499" i="49"/>
  <c r="AN499" i="49"/>
  <c r="AD499" i="49"/>
  <c r="T499" i="49"/>
  <c r="D499" i="49"/>
  <c r="C499" i="49"/>
  <c r="B499" i="49"/>
  <c r="AX498" i="49"/>
  <c r="AN498" i="49"/>
  <c r="AD498" i="49"/>
  <c r="T498" i="49"/>
  <c r="D498" i="49"/>
  <c r="C498" i="49"/>
  <c r="B498" i="49"/>
  <c r="AX497" i="49"/>
  <c r="AN497" i="49"/>
  <c r="AD497" i="49"/>
  <c r="T497" i="49"/>
  <c r="D497" i="49"/>
  <c r="C497" i="49"/>
  <c r="B497" i="49"/>
  <c r="AX496" i="49"/>
  <c r="AN496" i="49"/>
  <c r="AD496" i="49"/>
  <c r="T496" i="49"/>
  <c r="D496" i="49"/>
  <c r="C496" i="49"/>
  <c r="B496" i="49"/>
  <c r="AX495" i="49"/>
  <c r="AN495" i="49"/>
  <c r="AD495" i="49"/>
  <c r="U495" i="49"/>
  <c r="T495" i="49" s="1"/>
  <c r="D495" i="49"/>
  <c r="C495" i="49"/>
  <c r="B495" i="49"/>
  <c r="AX494" i="49"/>
  <c r="AN494" i="49"/>
  <c r="AD494" i="49"/>
  <c r="U494" i="49"/>
  <c r="T494" i="49"/>
  <c r="D494" i="49"/>
  <c r="C494" i="49"/>
  <c r="B494" i="49"/>
  <c r="AX493" i="49"/>
  <c r="AN493" i="49"/>
  <c r="AD493" i="49"/>
  <c r="T493" i="49"/>
  <c r="D493" i="49"/>
  <c r="C493" i="49"/>
  <c r="B493" i="49"/>
  <c r="AX492" i="49"/>
  <c r="AN492" i="49"/>
  <c r="AD492" i="49"/>
  <c r="T492" i="49"/>
  <c r="D492" i="49"/>
  <c r="C492" i="49"/>
  <c r="B492" i="49"/>
  <c r="AX491" i="49"/>
  <c r="AN491" i="49"/>
  <c r="AD491" i="49"/>
  <c r="T491" i="49"/>
  <c r="D491" i="49"/>
  <c r="C491" i="49"/>
  <c r="B491" i="49"/>
  <c r="AX490" i="49"/>
  <c r="AN490" i="49"/>
  <c r="AD490" i="49"/>
  <c r="T490" i="49"/>
  <c r="D490" i="49"/>
  <c r="C490" i="49"/>
  <c r="B490" i="49"/>
  <c r="AX489" i="49"/>
  <c r="AN489" i="49"/>
  <c r="AD489" i="49"/>
  <c r="T489" i="49"/>
  <c r="D489" i="49"/>
  <c r="C489" i="49"/>
  <c r="B489" i="49"/>
  <c r="AX488" i="49"/>
  <c r="AN488" i="49"/>
  <c r="AD488" i="49"/>
  <c r="T488" i="49"/>
  <c r="D488" i="49"/>
  <c r="C488" i="49"/>
  <c r="B488" i="49"/>
  <c r="AX487" i="49"/>
  <c r="AN487" i="49"/>
  <c r="AD487" i="49"/>
  <c r="T487" i="49"/>
  <c r="D487" i="49"/>
  <c r="C487" i="49"/>
  <c r="B487" i="49"/>
  <c r="AX486" i="49"/>
  <c r="AD486" i="49"/>
  <c r="AO486" i="49" s="1"/>
  <c r="AN486" i="49" s="1"/>
  <c r="T486" i="49"/>
  <c r="D486" i="49"/>
  <c r="C486" i="49"/>
  <c r="B486" i="49"/>
  <c r="AX485" i="49"/>
  <c r="AD485" i="49"/>
  <c r="AO485" i="49" s="1"/>
  <c r="AN485" i="49" s="1"/>
  <c r="T485" i="49"/>
  <c r="D485" i="49"/>
  <c r="C485" i="49"/>
  <c r="B485" i="49"/>
  <c r="AX484" i="49"/>
  <c r="AD484" i="49"/>
  <c r="AO484" i="49" s="1"/>
  <c r="AN484" i="49" s="1"/>
  <c r="T484" i="49"/>
  <c r="D484" i="49"/>
  <c r="C484" i="49"/>
  <c r="B484" i="49"/>
  <c r="AX483" i="49"/>
  <c r="AV483" i="49"/>
  <c r="AO483" i="49"/>
  <c r="AD483" i="49"/>
  <c r="T483" i="49"/>
  <c r="D483" i="49"/>
  <c r="C483" i="49"/>
  <c r="B483" i="49"/>
  <c r="AX482" i="49"/>
  <c r="AN482" i="49"/>
  <c r="AD482" i="49"/>
  <c r="T482" i="49"/>
  <c r="D482" i="49"/>
  <c r="C482" i="49"/>
  <c r="B482" i="49"/>
  <c r="AX481" i="49"/>
  <c r="AN481" i="49"/>
  <c r="AD481" i="49"/>
  <c r="T481" i="49"/>
  <c r="D481" i="49"/>
  <c r="C481" i="49"/>
  <c r="B481" i="49"/>
  <c r="AX480" i="49"/>
  <c r="AN480" i="49"/>
  <c r="AD480" i="49"/>
  <c r="T480" i="49"/>
  <c r="D480" i="49"/>
  <c r="C480" i="49"/>
  <c r="B480" i="49"/>
  <c r="AX479" i="49"/>
  <c r="AN479" i="49"/>
  <c r="AD479" i="49"/>
  <c r="T479" i="49"/>
  <c r="D479" i="49"/>
  <c r="C479" i="49"/>
  <c r="B479" i="49"/>
  <c r="AX478" i="49"/>
  <c r="AN478" i="49"/>
  <c r="AD478" i="49"/>
  <c r="T478" i="49"/>
  <c r="D478" i="49"/>
  <c r="C478" i="49"/>
  <c r="B478" i="49"/>
  <c r="AX477" i="49"/>
  <c r="AN477" i="49"/>
  <c r="AD477" i="49"/>
  <c r="T477" i="49"/>
  <c r="D477" i="49"/>
  <c r="C477" i="49"/>
  <c r="B477" i="49"/>
  <c r="AX476" i="49"/>
  <c r="AN476" i="49"/>
  <c r="AD476" i="49"/>
  <c r="T476" i="49"/>
  <c r="D476" i="49"/>
  <c r="C476" i="49"/>
  <c r="B476" i="49"/>
  <c r="BA475" i="49"/>
  <c r="AX475" i="49" s="1"/>
  <c r="AN475" i="49"/>
  <c r="AG475" i="49"/>
  <c r="AD475" i="49" s="1"/>
  <c r="T475" i="49"/>
  <c r="D475" i="49"/>
  <c r="C475" i="49"/>
  <c r="B475" i="49"/>
  <c r="AX474" i="49"/>
  <c r="AP474" i="49"/>
  <c r="AN474" i="49" s="1"/>
  <c r="AF474" i="49"/>
  <c r="AD474" i="49" s="1"/>
  <c r="V474" i="49"/>
  <c r="T474" i="49" s="1"/>
  <c r="D474" i="49"/>
  <c r="C474" i="49"/>
  <c r="B474" i="49"/>
  <c r="AX473" i="49"/>
  <c r="AN473" i="49"/>
  <c r="AD473" i="49"/>
  <c r="T473" i="49"/>
  <c r="D473" i="49"/>
  <c r="C473" i="49"/>
  <c r="B473" i="49"/>
  <c r="AX472" i="49"/>
  <c r="AN472" i="49"/>
  <c r="AG472" i="49"/>
  <c r="AD472" i="49" s="1"/>
  <c r="T472" i="49"/>
  <c r="D472" i="49"/>
  <c r="C472" i="49"/>
  <c r="B472" i="49"/>
  <c r="BA471" i="49"/>
  <c r="AX471" i="49" s="1"/>
  <c r="AQ471" i="49"/>
  <c r="AN471" i="49" s="1"/>
  <c r="AG471" i="49"/>
  <c r="AD471" i="49" s="1"/>
  <c r="W471" i="49"/>
  <c r="T471" i="49" s="1"/>
  <c r="D471" i="49"/>
  <c r="C471" i="49"/>
  <c r="B471" i="49"/>
  <c r="AX470" i="49"/>
  <c r="AN470" i="49"/>
  <c r="AD470" i="49"/>
  <c r="T470" i="49"/>
  <c r="D470" i="49"/>
  <c r="C470" i="49"/>
  <c r="B470" i="49"/>
  <c r="AX469" i="49"/>
  <c r="AN469" i="49"/>
  <c r="AD469" i="49"/>
  <c r="T469" i="49"/>
  <c r="D469" i="49"/>
  <c r="C469" i="49"/>
  <c r="B469" i="49"/>
  <c r="AX468" i="49"/>
  <c r="AN468" i="49"/>
  <c r="AD468" i="49"/>
  <c r="T468" i="49"/>
  <c r="D468" i="49"/>
  <c r="C468" i="49"/>
  <c r="B468" i="49"/>
  <c r="AX467" i="49"/>
  <c r="AN467" i="49"/>
  <c r="AD467" i="49"/>
  <c r="T467" i="49"/>
  <c r="D467" i="49"/>
  <c r="C467" i="49"/>
  <c r="B467" i="49"/>
  <c r="AX466" i="49"/>
  <c r="AN466" i="49"/>
  <c r="AD466" i="49"/>
  <c r="T466" i="49"/>
  <c r="D466" i="49"/>
  <c r="C466" i="49"/>
  <c r="B466" i="49"/>
  <c r="AX465" i="49"/>
  <c r="AN465" i="49"/>
  <c r="AD465" i="49"/>
  <c r="T465" i="49"/>
  <c r="D465" i="49"/>
  <c r="C465" i="49"/>
  <c r="B465" i="49"/>
  <c r="AX464" i="49"/>
  <c r="AN464" i="49"/>
  <c r="AD464" i="49"/>
  <c r="T464" i="49"/>
  <c r="D464" i="49"/>
  <c r="C464" i="49"/>
  <c r="B464" i="49"/>
  <c r="AX463" i="49"/>
  <c r="AN463" i="49"/>
  <c r="AD463" i="49"/>
  <c r="V463" i="49"/>
  <c r="T463" i="49"/>
  <c r="D463" i="49"/>
  <c r="C463" i="49"/>
  <c r="B463" i="49"/>
  <c r="BA462" i="49"/>
  <c r="AX462" i="49" s="1"/>
  <c r="AQ462" i="49"/>
  <c r="AN462" i="49" s="1"/>
  <c r="AG462" i="49"/>
  <c r="AD462" i="49" s="1"/>
  <c r="V462" i="49"/>
  <c r="T462" i="49" s="1"/>
  <c r="D462" i="49"/>
  <c r="C462" i="49"/>
  <c r="B462" i="49"/>
  <c r="AX461" i="49"/>
  <c r="AN461" i="49"/>
  <c r="AD461" i="49"/>
  <c r="T461" i="49"/>
  <c r="D461" i="49"/>
  <c r="C461" i="49"/>
  <c r="B461" i="49"/>
  <c r="AX460" i="49"/>
  <c r="AN460" i="49"/>
  <c r="AD460" i="49"/>
  <c r="T460" i="49"/>
  <c r="D460" i="49"/>
  <c r="C460" i="49"/>
  <c r="B460" i="49"/>
  <c r="AX459" i="49"/>
  <c r="AN459" i="49"/>
  <c r="AD459" i="49"/>
  <c r="T459" i="49"/>
  <c r="D459" i="49"/>
  <c r="C459" i="49"/>
  <c r="B459" i="49"/>
  <c r="AX458" i="49"/>
  <c r="AN458" i="49"/>
  <c r="AD458" i="49"/>
  <c r="T458" i="49"/>
  <c r="D458" i="49"/>
  <c r="C458" i="49"/>
  <c r="B458" i="49"/>
  <c r="AX457" i="49"/>
  <c r="AN457" i="49"/>
  <c r="AD457" i="49"/>
  <c r="T457" i="49"/>
  <c r="D457" i="49"/>
  <c r="C457" i="49"/>
  <c r="B457" i="49"/>
  <c r="AX456" i="49"/>
  <c r="AN456" i="49"/>
  <c r="AD456" i="49"/>
  <c r="T456" i="49"/>
  <c r="D456" i="49"/>
  <c r="C456" i="49"/>
  <c r="B456" i="49"/>
  <c r="AX455" i="49"/>
  <c r="AN455" i="49"/>
  <c r="AD455" i="49"/>
  <c r="T455" i="49"/>
  <c r="D455" i="49"/>
  <c r="C455" i="49"/>
  <c r="B455" i="49"/>
  <c r="AX454" i="49"/>
  <c r="AN454" i="49"/>
  <c r="AD454" i="49"/>
  <c r="T454" i="49"/>
  <c r="D454" i="49"/>
  <c r="C454" i="49"/>
  <c r="B454" i="49"/>
  <c r="AX453" i="49"/>
  <c r="AN453" i="49"/>
  <c r="AD453" i="49"/>
  <c r="T453" i="49"/>
  <c r="D453" i="49"/>
  <c r="C453" i="49"/>
  <c r="B453" i="49"/>
  <c r="AX452" i="49"/>
  <c r="AN452" i="49"/>
  <c r="AD452" i="49"/>
  <c r="T452" i="49"/>
  <c r="D452" i="49"/>
  <c r="C452" i="49"/>
  <c r="B452" i="49"/>
  <c r="AX451" i="49"/>
  <c r="AN451" i="49"/>
  <c r="AD451" i="49"/>
  <c r="T451" i="49"/>
  <c r="D451" i="49"/>
  <c r="C451" i="49"/>
  <c r="B451" i="49"/>
  <c r="AX450" i="49"/>
  <c r="AN450" i="49"/>
  <c r="AD450" i="49"/>
  <c r="T450" i="49"/>
  <c r="D450" i="49"/>
  <c r="C450" i="49"/>
  <c r="B450" i="49"/>
  <c r="AX449" i="49"/>
  <c r="AN449" i="49"/>
  <c r="AD449" i="49"/>
  <c r="T449" i="49"/>
  <c r="D449" i="49"/>
  <c r="C449" i="49"/>
  <c r="B449" i="49"/>
  <c r="AX448" i="49"/>
  <c r="AN448" i="49"/>
  <c r="AD448" i="49"/>
  <c r="T448" i="49"/>
  <c r="D448" i="49"/>
  <c r="C448" i="49"/>
  <c r="B448" i="49"/>
  <c r="AX447" i="49"/>
  <c r="AN447" i="49"/>
  <c r="AD447" i="49"/>
  <c r="T447" i="49"/>
  <c r="D447" i="49"/>
  <c r="C447" i="49"/>
  <c r="B447" i="49"/>
  <c r="AX446" i="49"/>
  <c r="AQ446" i="49"/>
  <c r="AN446" i="49" s="1"/>
  <c r="AD446" i="49"/>
  <c r="W446" i="49"/>
  <c r="T446" i="49" s="1"/>
  <c r="D446" i="49"/>
  <c r="C446" i="49"/>
  <c r="B446" i="49"/>
  <c r="AX445" i="49"/>
  <c r="AN445" i="49"/>
  <c r="AD445" i="49"/>
  <c r="T445" i="49"/>
  <c r="D445" i="49"/>
  <c r="C445" i="49"/>
  <c r="B445" i="49"/>
  <c r="AX444" i="49"/>
  <c r="AN444" i="49"/>
  <c r="AD444" i="49"/>
  <c r="T444" i="49"/>
  <c r="D444" i="49"/>
  <c r="C444" i="49"/>
  <c r="B444" i="49"/>
  <c r="AX443" i="49"/>
  <c r="AN443" i="49"/>
  <c r="AD443" i="49"/>
  <c r="T443" i="49"/>
  <c r="D443" i="49"/>
  <c r="C443" i="49"/>
  <c r="B443" i="49"/>
  <c r="AX442" i="49"/>
  <c r="AN442" i="49"/>
  <c r="AD442" i="49"/>
  <c r="T442" i="49"/>
  <c r="D442" i="49"/>
  <c r="C442" i="49"/>
  <c r="B442" i="49"/>
  <c r="AX441" i="49"/>
  <c r="AN441" i="49"/>
  <c r="AD441" i="49"/>
  <c r="T441" i="49"/>
  <c r="D441" i="49"/>
  <c r="C441" i="49"/>
  <c r="B441" i="49"/>
  <c r="AX440" i="49"/>
  <c r="AN440" i="49"/>
  <c r="AD440" i="49"/>
  <c r="T440" i="49"/>
  <c r="D440" i="49"/>
  <c r="C440" i="49"/>
  <c r="B440" i="49"/>
  <c r="AX439" i="49"/>
  <c r="AN439" i="49"/>
  <c r="AD439" i="49"/>
  <c r="T439" i="49"/>
  <c r="D439" i="49"/>
  <c r="C439" i="49"/>
  <c r="B439" i="49"/>
  <c r="AX438" i="49"/>
  <c r="AN438" i="49"/>
  <c r="AD438" i="49"/>
  <c r="T438" i="49"/>
  <c r="D438" i="49"/>
  <c r="C438" i="49"/>
  <c r="B438" i="49"/>
  <c r="AX437" i="49"/>
  <c r="AQ437" i="49"/>
  <c r="AN437" i="49" s="1"/>
  <c r="AD437" i="49"/>
  <c r="T437" i="49"/>
  <c r="D437" i="49"/>
  <c r="C437" i="49"/>
  <c r="B437" i="49"/>
  <c r="AX436" i="49"/>
  <c r="AN436" i="49"/>
  <c r="AD436" i="49"/>
  <c r="T436" i="49"/>
  <c r="D436" i="49"/>
  <c r="C436" i="49"/>
  <c r="B436" i="49"/>
  <c r="AX435" i="49"/>
  <c r="AN435" i="49"/>
  <c r="AD435" i="49"/>
  <c r="T435" i="49"/>
  <c r="D435" i="49"/>
  <c r="C435" i="49"/>
  <c r="B435" i="49"/>
  <c r="AX434" i="49"/>
  <c r="AN434" i="49"/>
  <c r="AD434" i="49"/>
  <c r="T434" i="49"/>
  <c r="D434" i="49"/>
  <c r="C434" i="49"/>
  <c r="B434" i="49"/>
  <c r="AX433" i="49"/>
  <c r="AN433" i="49"/>
  <c r="AD433" i="49"/>
  <c r="V433" i="49"/>
  <c r="T433" i="49"/>
  <c r="D433" i="49"/>
  <c r="C433" i="49"/>
  <c r="B433" i="49"/>
  <c r="AX432" i="49"/>
  <c r="AN432" i="49"/>
  <c r="AD432" i="49"/>
  <c r="T432" i="49"/>
  <c r="D432" i="49"/>
  <c r="C432" i="49"/>
  <c r="B432" i="49"/>
  <c r="AX431" i="49"/>
  <c r="AN431" i="49"/>
  <c r="AD431" i="49"/>
  <c r="T431" i="49"/>
  <c r="D431" i="49"/>
  <c r="C431" i="49"/>
  <c r="B431" i="49"/>
  <c r="AX430" i="49"/>
  <c r="AN430" i="49"/>
  <c r="AD430" i="49"/>
  <c r="T430" i="49"/>
  <c r="D430" i="49"/>
  <c r="C430" i="49"/>
  <c r="B430" i="49"/>
  <c r="AX429" i="49"/>
  <c r="AN429" i="49"/>
  <c r="AD429" i="49"/>
  <c r="T429" i="49"/>
  <c r="D429" i="49"/>
  <c r="C429" i="49"/>
  <c r="B429" i="49"/>
  <c r="AX428" i="49"/>
  <c r="AN428" i="49"/>
  <c r="AD428" i="49"/>
  <c r="T428" i="49"/>
  <c r="D428" i="49"/>
  <c r="C428" i="49"/>
  <c r="B428" i="49"/>
  <c r="AX427" i="49"/>
  <c r="AN427" i="49"/>
  <c r="AD427" i="49"/>
  <c r="T427" i="49"/>
  <c r="D427" i="49"/>
  <c r="C427" i="49"/>
  <c r="B427" i="49"/>
  <c r="AX426" i="49"/>
  <c r="AN426" i="49"/>
  <c r="AD426" i="49"/>
  <c r="T426" i="49"/>
  <c r="D426" i="49"/>
  <c r="C426" i="49"/>
  <c r="B426" i="49"/>
  <c r="AX425" i="49"/>
  <c r="AN425" i="49"/>
  <c r="AD425" i="49"/>
  <c r="T425" i="49"/>
  <c r="D425" i="49"/>
  <c r="C425" i="49"/>
  <c r="B425" i="49"/>
  <c r="BD424" i="49"/>
  <c r="BA424" i="49"/>
  <c r="AX424" i="49" s="1"/>
  <c r="AT424" i="49"/>
  <c r="AQ424" i="49"/>
  <c r="AN424" i="49" s="1"/>
  <c r="AJ424" i="49"/>
  <c r="AG424" i="49"/>
  <c r="AD424" i="49" s="1"/>
  <c r="Z424" i="49"/>
  <c r="W424" i="49"/>
  <c r="V424" i="49"/>
  <c r="T424" i="49" s="1"/>
  <c r="D424" i="49"/>
  <c r="C424" i="49"/>
  <c r="B424" i="49"/>
  <c r="AX423" i="49"/>
  <c r="AN423" i="49"/>
  <c r="AD423" i="49"/>
  <c r="T423" i="49"/>
  <c r="D423" i="49"/>
  <c r="C423" i="49"/>
  <c r="B423" i="49"/>
  <c r="AX422" i="49"/>
  <c r="AN422" i="49"/>
  <c r="AD422" i="49"/>
  <c r="T422" i="49"/>
  <c r="D422" i="49"/>
  <c r="C422" i="49"/>
  <c r="B422" i="49"/>
  <c r="AX421" i="49"/>
  <c r="AN421" i="49"/>
  <c r="AD421" i="49"/>
  <c r="T421" i="49"/>
  <c r="D421" i="49"/>
  <c r="C421" i="49"/>
  <c r="B421" i="49"/>
  <c r="AX420" i="49"/>
  <c r="AN420" i="49"/>
  <c r="AD420" i="49"/>
  <c r="Z420" i="49"/>
  <c r="D420" i="49"/>
  <c r="C420" i="49"/>
  <c r="B420" i="49"/>
  <c r="AX419" i="49"/>
  <c r="AN419" i="49"/>
  <c r="AD419" i="49"/>
  <c r="T419" i="49"/>
  <c r="D419" i="49"/>
  <c r="C419" i="49"/>
  <c r="B419" i="49"/>
  <c r="AX418" i="49"/>
  <c r="AN418" i="49"/>
  <c r="AD418" i="49"/>
  <c r="T418" i="49"/>
  <c r="D418" i="49"/>
  <c r="C418" i="49"/>
  <c r="B418" i="49"/>
  <c r="AX417" i="49"/>
  <c r="AN417" i="49"/>
  <c r="AD417" i="49"/>
  <c r="T417" i="49"/>
  <c r="D417" i="49"/>
  <c r="C417" i="49"/>
  <c r="B417" i="49"/>
  <c r="AX416" i="49"/>
  <c r="AN416" i="49"/>
  <c r="AD416" i="49"/>
  <c r="T416" i="49"/>
  <c r="D416" i="49"/>
  <c r="C416" i="49"/>
  <c r="B416" i="49"/>
  <c r="AX415" i="49"/>
  <c r="AN415" i="49"/>
  <c r="AD415" i="49"/>
  <c r="T415" i="49"/>
  <c r="D415" i="49"/>
  <c r="C415" i="49"/>
  <c r="B415" i="49"/>
  <c r="AX414" i="49"/>
  <c r="AN414" i="49"/>
  <c r="AD414" i="49"/>
  <c r="T414" i="49"/>
  <c r="D414" i="49"/>
  <c r="C414" i="49"/>
  <c r="B414" i="49"/>
  <c r="AX413" i="49"/>
  <c r="AN413" i="49"/>
  <c r="AD413" i="49"/>
  <c r="T413" i="49"/>
  <c r="D413" i="49"/>
  <c r="C413" i="49"/>
  <c r="B413" i="49"/>
  <c r="AX412" i="49"/>
  <c r="AN412" i="49"/>
  <c r="AD412" i="49"/>
  <c r="T412" i="49"/>
  <c r="D412" i="49"/>
  <c r="C412" i="49"/>
  <c r="B412" i="49"/>
  <c r="AX411" i="49"/>
  <c r="AN411" i="49"/>
  <c r="AD411" i="49"/>
  <c r="T411" i="49"/>
  <c r="D411" i="49"/>
  <c r="C411" i="49"/>
  <c r="B411" i="49"/>
  <c r="AX410" i="49"/>
  <c r="AN410" i="49"/>
  <c r="AD410" i="49"/>
  <c r="T410" i="49"/>
  <c r="D410" i="49"/>
  <c r="C410" i="49"/>
  <c r="B410" i="49"/>
  <c r="AX409" i="49"/>
  <c r="AN409" i="49"/>
  <c r="AD409" i="49"/>
  <c r="T409" i="49"/>
  <c r="D409" i="49"/>
  <c r="C409" i="49"/>
  <c r="B409" i="49"/>
  <c r="AX408" i="49"/>
  <c r="AN408" i="49"/>
  <c r="AD408" i="49"/>
  <c r="T408" i="49"/>
  <c r="D408" i="49"/>
  <c r="C408" i="49"/>
  <c r="B408" i="49"/>
  <c r="AX407" i="49"/>
  <c r="AN407" i="49"/>
  <c r="AD407" i="49"/>
  <c r="T407" i="49"/>
  <c r="D407" i="49"/>
  <c r="C407" i="49"/>
  <c r="B407" i="49"/>
  <c r="AX406" i="49"/>
  <c r="AN406" i="49"/>
  <c r="AD406" i="49"/>
  <c r="T406" i="49"/>
  <c r="D406" i="49"/>
  <c r="C406" i="49"/>
  <c r="B406" i="49"/>
  <c r="AX405" i="49"/>
  <c r="AN405" i="49"/>
  <c r="AD405" i="49"/>
  <c r="T405" i="49"/>
  <c r="D405" i="49"/>
  <c r="C405" i="49"/>
  <c r="B405" i="49"/>
  <c r="AX404" i="49"/>
  <c r="AN404" i="49"/>
  <c r="AD404" i="49"/>
  <c r="T404" i="49"/>
  <c r="D404" i="49"/>
  <c r="C404" i="49"/>
  <c r="B404" i="49"/>
  <c r="AX403" i="49"/>
  <c r="AN403" i="49"/>
  <c r="AD403" i="49"/>
  <c r="T403" i="49"/>
  <c r="D403" i="49"/>
  <c r="C403" i="49"/>
  <c r="B403" i="49"/>
  <c r="AX402" i="49"/>
  <c r="AN402" i="49"/>
  <c r="AE402" i="49"/>
  <c r="AD402" i="49" s="1"/>
  <c r="T402" i="49"/>
  <c r="D402" i="49"/>
  <c r="C402" i="49"/>
  <c r="B402" i="49"/>
  <c r="AX401" i="49"/>
  <c r="AN401" i="49"/>
  <c r="AD401" i="49"/>
  <c r="T401" i="49"/>
  <c r="D401" i="49"/>
  <c r="C401" i="49"/>
  <c r="B401" i="49"/>
  <c r="AX400" i="49"/>
  <c r="AN400" i="49"/>
  <c r="AD400" i="49"/>
  <c r="T400" i="49"/>
  <c r="D400" i="49"/>
  <c r="C400" i="49"/>
  <c r="B400" i="49"/>
  <c r="AX399" i="49"/>
  <c r="AN399" i="49"/>
  <c r="AD399" i="49"/>
  <c r="T399" i="49"/>
  <c r="D399" i="49"/>
  <c r="C399" i="49"/>
  <c r="B399" i="49"/>
  <c r="AX398" i="49"/>
  <c r="AN398" i="49"/>
  <c r="AD398" i="49"/>
  <c r="T398" i="49"/>
  <c r="D398" i="49"/>
  <c r="C398" i="49"/>
  <c r="B398" i="49"/>
  <c r="AX397" i="49"/>
  <c r="AN397" i="49"/>
  <c r="AD397" i="49"/>
  <c r="T397" i="49"/>
  <c r="D397" i="49"/>
  <c r="C397" i="49"/>
  <c r="B397" i="49"/>
  <c r="AX396" i="49"/>
  <c r="AN396" i="49"/>
  <c r="AD396" i="49"/>
  <c r="T396" i="49"/>
  <c r="D396" i="49"/>
  <c r="C396" i="49"/>
  <c r="B396" i="49"/>
  <c r="AX395" i="49"/>
  <c r="AN395" i="49"/>
  <c r="AD395" i="49"/>
  <c r="T395" i="49"/>
  <c r="D395" i="49"/>
  <c r="C395" i="49"/>
  <c r="B395" i="49"/>
  <c r="BA394" i="49"/>
  <c r="AX394" i="49" s="1"/>
  <c r="AQ394" i="49"/>
  <c r="AN394" i="49" s="1"/>
  <c r="AG394" i="49"/>
  <c r="AD394" i="49" s="1"/>
  <c r="W394" i="49"/>
  <c r="T394" i="49" s="1"/>
  <c r="D394" i="49"/>
  <c r="C394" i="49"/>
  <c r="B394" i="49"/>
  <c r="AX393" i="49"/>
  <c r="AN393" i="49"/>
  <c r="AD393" i="49"/>
  <c r="T393" i="49"/>
  <c r="D393" i="49"/>
  <c r="C393" i="49"/>
  <c r="B393" i="49"/>
  <c r="AX392" i="49"/>
  <c r="AN392" i="49"/>
  <c r="AD392" i="49"/>
  <c r="T392" i="49"/>
  <c r="D392" i="49"/>
  <c r="C392" i="49"/>
  <c r="B392" i="49"/>
  <c r="AX391" i="49"/>
  <c r="AN391" i="49"/>
  <c r="AD391" i="49"/>
  <c r="T391" i="49"/>
  <c r="D391" i="49"/>
  <c r="C391" i="49"/>
  <c r="B391" i="49"/>
  <c r="AX390" i="49"/>
  <c r="AN390" i="49"/>
  <c r="AD390" i="49"/>
  <c r="T390" i="49"/>
  <c r="D390" i="49"/>
  <c r="C390" i="49"/>
  <c r="B390" i="49"/>
  <c r="AX389" i="49"/>
  <c r="AN389" i="49"/>
  <c r="AD389" i="49"/>
  <c r="T389" i="49"/>
  <c r="D389" i="49"/>
  <c r="C389" i="49"/>
  <c r="B389" i="49"/>
  <c r="AX388" i="49"/>
  <c r="AN388" i="49"/>
  <c r="AD388" i="49"/>
  <c r="T388" i="49"/>
  <c r="D388" i="49"/>
  <c r="C388" i="49"/>
  <c r="B388" i="49"/>
  <c r="AX387" i="49"/>
  <c r="AN387" i="49"/>
  <c r="AD387" i="49"/>
  <c r="T387" i="49"/>
  <c r="D387" i="49"/>
  <c r="C387" i="49"/>
  <c r="B387" i="49"/>
  <c r="AX386" i="49"/>
  <c r="AN386" i="49"/>
  <c r="AD386" i="49"/>
  <c r="T386" i="49"/>
  <c r="D386" i="49"/>
  <c r="C386" i="49"/>
  <c r="B386" i="49"/>
  <c r="AX385" i="49"/>
  <c r="AN385" i="49"/>
  <c r="AD385" i="49"/>
  <c r="V385" i="49"/>
  <c r="T385" i="49"/>
  <c r="D385" i="49"/>
  <c r="C385" i="49"/>
  <c r="B385" i="49"/>
  <c r="AX384" i="49"/>
  <c r="AN384" i="49"/>
  <c r="AD384" i="49"/>
  <c r="T384" i="49"/>
  <c r="D384" i="49"/>
  <c r="C384" i="49"/>
  <c r="B384" i="49"/>
  <c r="AX383" i="49"/>
  <c r="AN383" i="49"/>
  <c r="AD383" i="49"/>
  <c r="T383" i="49"/>
  <c r="D383" i="49"/>
  <c r="C383" i="49"/>
  <c r="B383" i="49"/>
  <c r="AX382" i="49"/>
  <c r="AN382" i="49"/>
  <c r="AD382" i="49"/>
  <c r="T382" i="49"/>
  <c r="D382" i="49"/>
  <c r="C382" i="49"/>
  <c r="B382" i="49"/>
  <c r="AX381" i="49"/>
  <c r="AN381" i="49"/>
  <c r="AD381" i="49"/>
  <c r="T381" i="49"/>
  <c r="D381" i="49"/>
  <c r="C381" i="49"/>
  <c r="B381" i="49"/>
  <c r="AX380" i="49"/>
  <c r="AN380" i="49"/>
  <c r="AD380" i="49"/>
  <c r="T380" i="49"/>
  <c r="D380" i="49"/>
  <c r="C380" i="49"/>
  <c r="B380" i="49"/>
  <c r="AX379" i="49"/>
  <c r="AN379" i="49"/>
  <c r="AD379" i="49"/>
  <c r="T379" i="49"/>
  <c r="D379" i="49"/>
  <c r="C379" i="49"/>
  <c r="B379" i="49"/>
  <c r="AX378" i="49"/>
  <c r="AN378" i="49"/>
  <c r="AD378" i="49"/>
  <c r="T378" i="49"/>
  <c r="D378" i="49"/>
  <c r="C378" i="49"/>
  <c r="B378" i="49"/>
  <c r="AX377" i="49"/>
  <c r="AN377" i="49"/>
  <c r="AD377" i="49"/>
  <c r="T377" i="49"/>
  <c r="D377" i="49"/>
  <c r="C377" i="49"/>
  <c r="B377" i="49"/>
  <c r="AX376" i="49"/>
  <c r="AN376" i="49"/>
  <c r="AD376" i="49"/>
  <c r="V376" i="49"/>
  <c r="T376" i="49" s="1"/>
  <c r="D376" i="49"/>
  <c r="C376" i="49"/>
  <c r="B376" i="49"/>
  <c r="AX375" i="49"/>
  <c r="AN375" i="49"/>
  <c r="AD375" i="49"/>
  <c r="V375" i="49"/>
  <c r="T375" i="49" s="1"/>
  <c r="D375" i="49"/>
  <c r="C375" i="49"/>
  <c r="B375" i="49"/>
  <c r="AX374" i="49"/>
  <c r="AN374" i="49"/>
  <c r="AD374" i="49"/>
  <c r="V374" i="49"/>
  <c r="T374" i="49" s="1"/>
  <c r="D374" i="49"/>
  <c r="C374" i="49"/>
  <c r="B374" i="49"/>
  <c r="AX373" i="49"/>
  <c r="AN373" i="49"/>
  <c r="AD373" i="49"/>
  <c r="T373" i="49"/>
  <c r="D373" i="49"/>
  <c r="C373" i="49"/>
  <c r="B373" i="49"/>
  <c r="AX372" i="49"/>
  <c r="AN372" i="49"/>
  <c r="AD372" i="49"/>
  <c r="T372" i="49"/>
  <c r="D372" i="49"/>
  <c r="C372" i="49"/>
  <c r="B372" i="49"/>
  <c r="AX371" i="49"/>
  <c r="AN371" i="49"/>
  <c r="AD371" i="49"/>
  <c r="T371" i="49"/>
  <c r="D371" i="49"/>
  <c r="C371" i="49"/>
  <c r="B371" i="49"/>
  <c r="AX370" i="49"/>
  <c r="AN370" i="49"/>
  <c r="AD370" i="49"/>
  <c r="T370" i="49"/>
  <c r="D370" i="49"/>
  <c r="C370" i="49"/>
  <c r="B370" i="49"/>
  <c r="AX369" i="49"/>
  <c r="AN369" i="49"/>
  <c r="AD369" i="49"/>
  <c r="T369" i="49"/>
  <c r="D369" i="49"/>
  <c r="C369" i="49"/>
  <c r="B369" i="49"/>
  <c r="AX368" i="49"/>
  <c r="AN368" i="49"/>
  <c r="AD368" i="49"/>
  <c r="T368" i="49"/>
  <c r="D368" i="49"/>
  <c r="C368" i="49"/>
  <c r="B368" i="49"/>
  <c r="AX367" i="49"/>
  <c r="AN367" i="49"/>
  <c r="AD367" i="49"/>
  <c r="T367" i="49"/>
  <c r="D367" i="49"/>
  <c r="C367" i="49"/>
  <c r="B367" i="49"/>
  <c r="AX366" i="49"/>
  <c r="AN366" i="49"/>
  <c r="AD366" i="49"/>
  <c r="T366" i="49"/>
  <c r="D366" i="49"/>
  <c r="C366" i="49"/>
  <c r="B366" i="49"/>
  <c r="AX365" i="49"/>
  <c r="AN365" i="49"/>
  <c r="AD365" i="49"/>
  <c r="T365" i="49"/>
  <c r="D365" i="49"/>
  <c r="C365" i="49"/>
  <c r="B365" i="49"/>
  <c r="AX364" i="49"/>
  <c r="AN364" i="49"/>
  <c r="AD364" i="49"/>
  <c r="T364" i="49"/>
  <c r="D364" i="49"/>
  <c r="C364" i="49"/>
  <c r="B364" i="49"/>
  <c r="AX363" i="49"/>
  <c r="AN363" i="49"/>
  <c r="AD363" i="49"/>
  <c r="T363" i="49"/>
  <c r="D363" i="49"/>
  <c r="C363" i="49"/>
  <c r="B363" i="49"/>
  <c r="AX362" i="49"/>
  <c r="AN362" i="49"/>
  <c r="AD362" i="49"/>
  <c r="T362" i="49"/>
  <c r="D362" i="49"/>
  <c r="C362" i="49"/>
  <c r="B362" i="49"/>
  <c r="AX361" i="49"/>
  <c r="AN361" i="49"/>
  <c r="AD361" i="49"/>
  <c r="T361" i="49"/>
  <c r="D361" i="49"/>
  <c r="C361" i="49"/>
  <c r="B361" i="49"/>
  <c r="AX360" i="49"/>
  <c r="AN360" i="49"/>
  <c r="AD360" i="49"/>
  <c r="T360" i="49"/>
  <c r="D360" i="49"/>
  <c r="C360" i="49"/>
  <c r="B360" i="49"/>
  <c r="AX359" i="49"/>
  <c r="AN359" i="49"/>
  <c r="AE359" i="49"/>
  <c r="AD359" i="49" s="1"/>
  <c r="U359" i="49"/>
  <c r="T359" i="49" s="1"/>
  <c r="D359" i="49"/>
  <c r="C359" i="49"/>
  <c r="B359" i="49"/>
  <c r="AY358" i="49"/>
  <c r="AX358" i="49" s="1"/>
  <c r="AO358" i="49"/>
  <c r="AN358" i="49" s="1"/>
  <c r="AD358" i="49"/>
  <c r="T358" i="49"/>
  <c r="D358" i="49"/>
  <c r="C358" i="49"/>
  <c r="B358" i="49"/>
  <c r="AX357" i="49"/>
  <c r="AN357" i="49"/>
  <c r="AD357" i="49"/>
  <c r="T357" i="49"/>
  <c r="D357" i="49"/>
  <c r="C357" i="49"/>
  <c r="B357" i="49"/>
  <c r="AX356" i="49"/>
  <c r="AN356" i="49"/>
  <c r="AD356" i="49"/>
  <c r="T356" i="49"/>
  <c r="D356" i="49"/>
  <c r="C356" i="49"/>
  <c r="B356" i="49"/>
  <c r="AX355" i="49"/>
  <c r="AN355" i="49"/>
  <c r="AD355" i="49"/>
  <c r="T355" i="49"/>
  <c r="D355" i="49"/>
  <c r="C355" i="49"/>
  <c r="B355" i="49"/>
  <c r="AX354" i="49"/>
  <c r="AN354" i="49"/>
  <c r="AD354" i="49"/>
  <c r="T354" i="49"/>
  <c r="D354" i="49"/>
  <c r="C354" i="49"/>
  <c r="B354" i="49"/>
  <c r="AX353" i="49"/>
  <c r="AN353" i="49"/>
  <c r="AD353" i="49"/>
  <c r="T353" i="49"/>
  <c r="D353" i="49"/>
  <c r="C353" i="49"/>
  <c r="B353" i="49"/>
  <c r="AX352" i="49"/>
  <c r="AN352" i="49"/>
  <c r="AD352" i="49"/>
  <c r="T352" i="49"/>
  <c r="D352" i="49"/>
  <c r="C352" i="49"/>
  <c r="B352" i="49"/>
  <c r="AX351" i="49"/>
  <c r="AN351" i="49"/>
  <c r="AD351" i="49"/>
  <c r="T351" i="49"/>
  <c r="D351" i="49"/>
  <c r="C351" i="49"/>
  <c r="B351" i="49"/>
  <c r="AX350" i="49"/>
  <c r="AN350" i="49"/>
  <c r="AD350" i="49"/>
  <c r="T350" i="49"/>
  <c r="D350" i="49"/>
  <c r="C350" i="49"/>
  <c r="B350" i="49"/>
  <c r="AX349" i="49"/>
  <c r="AN349" i="49"/>
  <c r="AD349" i="49"/>
  <c r="T349" i="49"/>
  <c r="D349" i="49"/>
  <c r="C349" i="49"/>
  <c r="B349" i="49"/>
  <c r="AX348" i="49"/>
  <c r="AN348" i="49"/>
  <c r="AD348" i="49"/>
  <c r="T348" i="49"/>
  <c r="D348" i="49"/>
  <c r="C348" i="49"/>
  <c r="B348" i="49"/>
  <c r="AX347" i="49"/>
  <c r="AN347" i="49"/>
  <c r="AD347" i="49"/>
  <c r="T347" i="49"/>
  <c r="D347" i="49"/>
  <c r="C347" i="49"/>
  <c r="B347" i="49"/>
  <c r="AX346" i="49"/>
  <c r="AN346" i="49"/>
  <c r="AD346" i="49"/>
  <c r="T346" i="49"/>
  <c r="D346" i="49"/>
  <c r="C346" i="49"/>
  <c r="B346" i="49"/>
  <c r="AX345" i="49"/>
  <c r="AN345" i="49"/>
  <c r="AD345" i="49"/>
  <c r="T345" i="49"/>
  <c r="D345" i="49"/>
  <c r="C345" i="49"/>
  <c r="B345" i="49"/>
  <c r="AX344" i="49"/>
  <c r="AN344" i="49"/>
  <c r="AD344" i="49"/>
  <c r="T344" i="49"/>
  <c r="D344" i="49"/>
  <c r="C344" i="49"/>
  <c r="B344" i="49"/>
  <c r="AX343" i="49"/>
  <c r="AN343" i="49"/>
  <c r="AD343" i="49"/>
  <c r="T343" i="49"/>
  <c r="D343" i="49"/>
  <c r="C343" i="49"/>
  <c r="B343" i="49"/>
  <c r="AX342" i="49"/>
  <c r="AN342" i="49"/>
  <c r="AD342" i="49"/>
  <c r="T342" i="49"/>
  <c r="D342" i="49"/>
  <c r="C342" i="49"/>
  <c r="B342" i="49"/>
  <c r="AX341" i="49"/>
  <c r="AN341" i="49"/>
  <c r="AD341" i="49"/>
  <c r="T341" i="49"/>
  <c r="D341" i="49"/>
  <c r="C341" i="49"/>
  <c r="B341" i="49"/>
  <c r="AX340" i="49"/>
  <c r="AN340" i="49"/>
  <c r="AD340" i="49"/>
  <c r="T340" i="49"/>
  <c r="D340" i="49"/>
  <c r="C340" i="49"/>
  <c r="B340" i="49"/>
  <c r="AX339" i="49"/>
  <c r="AN339" i="49"/>
  <c r="AD339" i="49"/>
  <c r="T339" i="49"/>
  <c r="D339" i="49"/>
  <c r="C339" i="49"/>
  <c r="B339" i="49"/>
  <c r="AX338" i="49"/>
  <c r="AN338" i="49"/>
  <c r="AD338" i="49"/>
  <c r="T338" i="49"/>
  <c r="D338" i="49"/>
  <c r="C338" i="49"/>
  <c r="B338" i="49"/>
  <c r="AX337" i="49"/>
  <c r="AN337" i="49"/>
  <c r="AD337" i="49"/>
  <c r="T337" i="49"/>
  <c r="D337" i="49"/>
  <c r="C337" i="49"/>
  <c r="B337" i="49"/>
  <c r="AX336" i="49"/>
  <c r="AN336" i="49"/>
  <c r="AD336" i="49"/>
  <c r="T336" i="49"/>
  <c r="D336" i="49"/>
  <c r="C336" i="49"/>
  <c r="B336" i="49"/>
  <c r="AX335" i="49"/>
  <c r="AN335" i="49"/>
  <c r="AD335" i="49"/>
  <c r="T335" i="49"/>
  <c r="D335" i="49"/>
  <c r="C335" i="49"/>
  <c r="B335" i="49"/>
  <c r="AX334" i="49"/>
  <c r="AN334" i="49"/>
  <c r="AD334" i="49"/>
  <c r="T334" i="49"/>
  <c r="D334" i="49"/>
  <c r="C334" i="49"/>
  <c r="B334" i="49"/>
  <c r="AX333" i="49"/>
  <c r="AN333" i="49"/>
  <c r="AD333" i="49"/>
  <c r="T333" i="49"/>
  <c r="D333" i="49"/>
  <c r="C333" i="49"/>
  <c r="B333" i="49"/>
  <c r="AX332" i="49"/>
  <c r="AN332" i="49"/>
  <c r="AD332" i="49"/>
  <c r="T332" i="49"/>
  <c r="D332" i="49"/>
  <c r="C332" i="49"/>
  <c r="B332" i="49"/>
  <c r="AX331" i="49"/>
  <c r="AN331" i="49"/>
  <c r="AD331" i="49"/>
  <c r="T331" i="49"/>
  <c r="D331" i="49"/>
  <c r="C331" i="49"/>
  <c r="B331" i="49"/>
  <c r="AX330" i="49"/>
  <c r="AN330" i="49"/>
  <c r="AD330" i="49"/>
  <c r="T330" i="49"/>
  <c r="D330" i="49"/>
  <c r="C330" i="49"/>
  <c r="B330" i="49"/>
  <c r="AX329" i="49"/>
  <c r="AN329" i="49"/>
  <c r="AD329" i="49"/>
  <c r="T329" i="49"/>
  <c r="D329" i="49"/>
  <c r="C329" i="49"/>
  <c r="B329" i="49"/>
  <c r="AX328" i="49"/>
  <c r="AN328" i="49"/>
  <c r="AD328" i="49"/>
  <c r="T328" i="49"/>
  <c r="D328" i="49"/>
  <c r="C328" i="49"/>
  <c r="B328" i="49"/>
  <c r="AX327" i="49"/>
  <c r="AN327" i="49"/>
  <c r="AD327" i="49"/>
  <c r="T327" i="49"/>
  <c r="D327" i="49"/>
  <c r="C327" i="49"/>
  <c r="B327" i="49"/>
  <c r="AX326" i="49"/>
  <c r="AN326" i="49"/>
  <c r="AD326" i="49"/>
  <c r="T326" i="49"/>
  <c r="D326" i="49"/>
  <c r="C326" i="49"/>
  <c r="B326" i="49"/>
  <c r="AX325" i="49"/>
  <c r="AN325" i="49"/>
  <c r="AD325" i="49"/>
  <c r="T325" i="49"/>
  <c r="D325" i="49"/>
  <c r="C325" i="49"/>
  <c r="B325" i="49"/>
  <c r="AX324" i="49"/>
  <c r="AN324" i="49"/>
  <c r="AD324" i="49"/>
  <c r="T324" i="49"/>
  <c r="D324" i="49"/>
  <c r="C324" i="49"/>
  <c r="B324" i="49"/>
  <c r="AX323" i="49"/>
  <c r="AN323" i="49"/>
  <c r="AD323" i="49"/>
  <c r="T323" i="49"/>
  <c r="D323" i="49"/>
  <c r="C323" i="49"/>
  <c r="B323" i="49"/>
  <c r="AX322" i="49"/>
  <c r="AN322" i="49"/>
  <c r="AD322" i="49"/>
  <c r="T322" i="49"/>
  <c r="D322" i="49"/>
  <c r="C322" i="49"/>
  <c r="B322" i="49"/>
  <c r="AX321" i="49"/>
  <c r="AN321" i="49"/>
  <c r="AD321" i="49"/>
  <c r="T321" i="49"/>
  <c r="D321" i="49"/>
  <c r="C321" i="49"/>
  <c r="B321" i="49"/>
  <c r="AX320" i="49"/>
  <c r="AN320" i="49"/>
  <c r="AD320" i="49"/>
  <c r="T320" i="49"/>
  <c r="D320" i="49"/>
  <c r="C320" i="49"/>
  <c r="B320" i="49"/>
  <c r="AX319" i="49"/>
  <c r="AN319" i="49"/>
  <c r="AD319" i="49"/>
  <c r="T319" i="49"/>
  <c r="D319" i="49"/>
  <c r="C319" i="49"/>
  <c r="B319" i="49"/>
  <c r="AX318" i="49"/>
  <c r="AN318" i="49"/>
  <c r="AD318" i="49"/>
  <c r="T318" i="49"/>
  <c r="D318" i="49"/>
  <c r="C318" i="49"/>
  <c r="B318" i="49"/>
  <c r="AX317" i="49"/>
  <c r="AN317" i="49"/>
  <c r="AD317" i="49"/>
  <c r="T317" i="49"/>
  <c r="D317" i="49"/>
  <c r="C317" i="49"/>
  <c r="B317" i="49"/>
  <c r="AX316" i="49"/>
  <c r="AN316" i="49"/>
  <c r="AD316" i="49"/>
  <c r="T316" i="49"/>
  <c r="D316" i="49"/>
  <c r="C316" i="49"/>
  <c r="B316" i="49"/>
  <c r="AX315" i="49"/>
  <c r="AN315" i="49"/>
  <c r="AD315" i="49"/>
  <c r="T315" i="49"/>
  <c r="D315" i="49"/>
  <c r="C315" i="49"/>
  <c r="B315" i="49"/>
  <c r="AX314" i="49"/>
  <c r="AN314" i="49"/>
  <c r="AD314" i="49"/>
  <c r="T314" i="49"/>
  <c r="D314" i="49"/>
  <c r="C314" i="49"/>
  <c r="B314" i="49"/>
  <c r="AX313" i="49"/>
  <c r="AN313" i="49"/>
  <c r="AD313" i="49"/>
  <c r="T313" i="49"/>
  <c r="D313" i="49"/>
  <c r="C313" i="49"/>
  <c r="B313" i="49"/>
  <c r="AX312" i="49"/>
  <c r="AN312" i="49"/>
  <c r="AE312" i="49"/>
  <c r="AD312" i="49" s="1"/>
  <c r="T312" i="49"/>
  <c r="D312" i="49"/>
  <c r="C312" i="49"/>
  <c r="B312" i="49"/>
  <c r="AY311" i="49"/>
  <c r="AX311" i="49" s="1"/>
  <c r="AN311" i="49"/>
  <c r="AE311" i="49"/>
  <c r="AD311" i="49"/>
  <c r="T311" i="49"/>
  <c r="D311" i="49"/>
  <c r="C311" i="49"/>
  <c r="B311" i="49"/>
  <c r="AX310" i="49"/>
  <c r="AN310" i="49"/>
  <c r="AD310" i="49"/>
  <c r="AB310" i="49"/>
  <c r="T310" i="49" s="1"/>
  <c r="D310" i="49"/>
  <c r="C310" i="49"/>
  <c r="B310" i="49"/>
  <c r="AX309" i="49"/>
  <c r="AU309" i="49"/>
  <c r="AK309" i="49"/>
  <c r="AK695" i="49" s="1"/>
  <c r="AD309" i="49"/>
  <c r="T309" i="49"/>
  <c r="D309" i="49"/>
  <c r="C309" i="49"/>
  <c r="B309" i="49"/>
  <c r="AX308" i="49"/>
  <c r="AN308" i="49"/>
  <c r="AD308" i="49"/>
  <c r="T308" i="49"/>
  <c r="D308" i="49"/>
  <c r="C308" i="49"/>
  <c r="B308" i="49"/>
  <c r="AX307" i="49"/>
  <c r="AN307" i="49"/>
  <c r="AD307" i="49"/>
  <c r="T307" i="49"/>
  <c r="D307" i="49"/>
  <c r="C307" i="49"/>
  <c r="B307" i="49"/>
  <c r="AX306" i="49"/>
  <c r="AN306" i="49"/>
  <c r="AD306" i="49"/>
  <c r="T306" i="49"/>
  <c r="D306" i="49"/>
  <c r="C306" i="49"/>
  <c r="B306" i="49"/>
  <c r="BF305" i="49"/>
  <c r="AX305" i="49" s="1"/>
  <c r="AN305" i="49"/>
  <c r="AD305" i="49"/>
  <c r="T305" i="49"/>
  <c r="D305" i="49"/>
  <c r="C305" i="49"/>
  <c r="B305" i="49"/>
  <c r="AX304" i="49"/>
  <c r="AN304" i="49"/>
  <c r="AD304" i="49"/>
  <c r="V304" i="49"/>
  <c r="T304" i="49" s="1"/>
  <c r="D304" i="49"/>
  <c r="C304" i="49"/>
  <c r="B304" i="49"/>
  <c r="AX303" i="49"/>
  <c r="AN303" i="49"/>
  <c r="AD303" i="49"/>
  <c r="T303" i="49"/>
  <c r="D303" i="49"/>
  <c r="C303" i="49"/>
  <c r="B303" i="49"/>
  <c r="AX302" i="49"/>
  <c r="AN302" i="49"/>
  <c r="AD302" i="49"/>
  <c r="T302" i="49"/>
  <c r="D302" i="49"/>
  <c r="C302" i="49"/>
  <c r="B302" i="49"/>
  <c r="AX301" i="49"/>
  <c r="AN301" i="49"/>
  <c r="AD301" i="49"/>
  <c r="T301" i="49"/>
  <c r="D301" i="49"/>
  <c r="C301" i="49"/>
  <c r="B301" i="49"/>
  <c r="AX300" i="49"/>
  <c r="AN300" i="49"/>
  <c r="AD300" i="49"/>
  <c r="T300" i="49"/>
  <c r="D300" i="49"/>
  <c r="C300" i="49"/>
  <c r="B300" i="49"/>
  <c r="AX299" i="49"/>
  <c r="AN299" i="49"/>
  <c r="AD299" i="49"/>
  <c r="U299" i="49"/>
  <c r="T299" i="49"/>
  <c r="D299" i="49"/>
  <c r="C299" i="49"/>
  <c r="B299" i="49"/>
  <c r="AX298" i="49"/>
  <c r="AN298" i="49"/>
  <c r="AD298" i="49"/>
  <c r="T298" i="49"/>
  <c r="D298" i="49"/>
  <c r="C298" i="49"/>
  <c r="B298" i="49"/>
  <c r="AX297" i="49"/>
  <c r="AN297" i="49"/>
  <c r="AD297" i="49"/>
  <c r="T297" i="49"/>
  <c r="D297" i="49"/>
  <c r="C297" i="49"/>
  <c r="B297" i="49"/>
  <c r="AX296" i="49"/>
  <c r="AN296" i="49"/>
  <c r="AD296" i="49"/>
  <c r="U296" i="49"/>
  <c r="T296" i="49" s="1"/>
  <c r="D296" i="49"/>
  <c r="C296" i="49"/>
  <c r="B296" i="49"/>
  <c r="AX295" i="49"/>
  <c r="AN295" i="49"/>
  <c r="AD295" i="49"/>
  <c r="T295" i="49"/>
  <c r="D295" i="49"/>
  <c r="C295" i="49"/>
  <c r="B295" i="49"/>
  <c r="AX294" i="49"/>
  <c r="AN294" i="49"/>
  <c r="AD294" i="49"/>
  <c r="T294" i="49"/>
  <c r="D294" i="49"/>
  <c r="C294" i="49"/>
  <c r="B294" i="49"/>
  <c r="AX293" i="49"/>
  <c r="AN293" i="49"/>
  <c r="AD293" i="49"/>
  <c r="AB293" i="49"/>
  <c r="V293" i="49"/>
  <c r="T293" i="49" s="1"/>
  <c r="D293" i="49"/>
  <c r="C293" i="49"/>
  <c r="B293" i="49"/>
  <c r="AX292" i="49"/>
  <c r="AN292" i="49"/>
  <c r="AD292" i="49"/>
  <c r="T292" i="49"/>
  <c r="D292" i="49"/>
  <c r="C292" i="49"/>
  <c r="B292" i="49"/>
  <c r="AX291" i="49"/>
  <c r="AN291" i="49"/>
  <c r="AD291" i="49"/>
  <c r="T291" i="49"/>
  <c r="D291" i="49"/>
  <c r="C291" i="49"/>
  <c r="B291" i="49"/>
  <c r="AX290" i="49"/>
  <c r="AN290" i="49"/>
  <c r="AD290" i="49"/>
  <c r="T290" i="49"/>
  <c r="D290" i="49"/>
  <c r="C290" i="49"/>
  <c r="B290" i="49"/>
  <c r="AX289" i="49"/>
  <c r="AN289" i="49"/>
  <c r="AD289" i="49"/>
  <c r="T289" i="49"/>
  <c r="D289" i="49"/>
  <c r="C289" i="49"/>
  <c r="B289" i="49"/>
  <c r="AX288" i="49"/>
  <c r="AN288" i="49"/>
  <c r="AD288" i="49"/>
  <c r="T288" i="49"/>
  <c r="D288" i="49"/>
  <c r="C288" i="49"/>
  <c r="B288" i="49"/>
  <c r="AX287" i="49"/>
  <c r="AN287" i="49"/>
  <c r="AD287" i="49"/>
  <c r="T287" i="49"/>
  <c r="D287" i="49"/>
  <c r="C287" i="49"/>
  <c r="B287" i="49"/>
  <c r="AX286" i="49"/>
  <c r="AN286" i="49"/>
  <c r="AD286" i="49"/>
  <c r="T286" i="49"/>
  <c r="D286" i="49"/>
  <c r="C286" i="49"/>
  <c r="B286" i="49"/>
  <c r="AX285" i="49"/>
  <c r="AN285" i="49"/>
  <c r="AD285" i="49"/>
  <c r="T285" i="49"/>
  <c r="D285" i="49"/>
  <c r="C285" i="49"/>
  <c r="B285" i="49"/>
  <c r="AX284" i="49"/>
  <c r="AN284" i="49"/>
  <c r="AD284" i="49"/>
  <c r="T284" i="49"/>
  <c r="D284" i="49"/>
  <c r="C284" i="49"/>
  <c r="B284" i="49"/>
  <c r="AX283" i="49"/>
  <c r="AN283" i="49"/>
  <c r="AD283" i="49"/>
  <c r="T283" i="49"/>
  <c r="D283" i="49"/>
  <c r="C283" i="49"/>
  <c r="B283" i="49"/>
  <c r="AX282" i="49"/>
  <c r="AN282" i="49"/>
  <c r="AD282" i="49"/>
  <c r="V282" i="49"/>
  <c r="T282" i="49"/>
  <c r="D282" i="49"/>
  <c r="C282" i="49"/>
  <c r="B282" i="49"/>
  <c r="AX281" i="49"/>
  <c r="AN281" i="49"/>
  <c r="AD281" i="49"/>
  <c r="T281" i="49"/>
  <c r="D281" i="49"/>
  <c r="C281" i="49"/>
  <c r="B281" i="49"/>
  <c r="AX280" i="49"/>
  <c r="AO280" i="49"/>
  <c r="AN280" i="49" s="1"/>
  <c r="AD280" i="49"/>
  <c r="T280" i="49"/>
  <c r="D280" i="49"/>
  <c r="C280" i="49"/>
  <c r="B280" i="49"/>
  <c r="AY279" i="49"/>
  <c r="AX279" i="49" s="1"/>
  <c r="AO279" i="49"/>
  <c r="AN279" i="49"/>
  <c r="AD279" i="49"/>
  <c r="T279" i="49"/>
  <c r="D279" i="49"/>
  <c r="C279" i="49"/>
  <c r="B279" i="49"/>
  <c r="AX278" i="49"/>
  <c r="AN278" i="49"/>
  <c r="AD278" i="49"/>
  <c r="T278" i="49"/>
  <c r="D278" i="49"/>
  <c r="C278" i="49"/>
  <c r="B278" i="49"/>
  <c r="AZ277" i="49"/>
  <c r="AX277" i="49"/>
  <c r="AP277" i="49"/>
  <c r="AN277" i="49" s="1"/>
  <c r="AF277" i="49"/>
  <c r="AD277" i="49"/>
  <c r="V277" i="49"/>
  <c r="T277" i="49"/>
  <c r="D277" i="49"/>
  <c r="C277" i="49"/>
  <c r="B277" i="49"/>
  <c r="AZ276" i="49"/>
  <c r="AX276" i="49"/>
  <c r="AN276" i="49"/>
  <c r="AF276" i="49"/>
  <c r="AD276" i="49" s="1"/>
  <c r="V276" i="49"/>
  <c r="T276" i="49"/>
  <c r="D276" i="49"/>
  <c r="C276" i="49"/>
  <c r="B276" i="49"/>
  <c r="AX275" i="49"/>
  <c r="AN275" i="49"/>
  <c r="AD275" i="49"/>
  <c r="T275" i="49"/>
  <c r="D275" i="49"/>
  <c r="C275" i="49"/>
  <c r="B275" i="49"/>
  <c r="AZ274" i="49"/>
  <c r="AX274" i="49" s="1"/>
  <c r="AP274" i="49"/>
  <c r="AN274" i="49"/>
  <c r="AF274" i="49"/>
  <c r="AD274" i="49" s="1"/>
  <c r="V274" i="49"/>
  <c r="T274" i="49"/>
  <c r="D274" i="49"/>
  <c r="C274" i="49"/>
  <c r="B274" i="49"/>
  <c r="AY273" i="49"/>
  <c r="AX273" i="49" s="1"/>
  <c r="AO273" i="49"/>
  <c r="AN273" i="49"/>
  <c r="AD273" i="49"/>
  <c r="V273" i="49"/>
  <c r="T273" i="49"/>
  <c r="D273" i="49"/>
  <c r="C273" i="49"/>
  <c r="B273" i="49"/>
  <c r="AX272" i="49"/>
  <c r="AN272" i="49"/>
  <c r="AF272" i="49"/>
  <c r="AD272" i="49"/>
  <c r="T272" i="49"/>
  <c r="D272" i="49"/>
  <c r="C272" i="49"/>
  <c r="B272" i="49"/>
  <c r="AX271" i="49"/>
  <c r="AP271" i="49"/>
  <c r="AN271" i="49"/>
  <c r="AD271" i="49"/>
  <c r="V271" i="49"/>
  <c r="T271" i="49" s="1"/>
  <c r="D271" i="49"/>
  <c r="C271" i="49"/>
  <c r="B271" i="49"/>
  <c r="AX270" i="49"/>
  <c r="AN270" i="49"/>
  <c r="AD270" i="49"/>
  <c r="T270" i="49"/>
  <c r="D270" i="49"/>
  <c r="C270" i="49"/>
  <c r="B270" i="49"/>
  <c r="AX269" i="49"/>
  <c r="AN269" i="49"/>
  <c r="AD269" i="49"/>
  <c r="S269" i="49" s="1"/>
  <c r="V269" i="49"/>
  <c r="T269" i="49"/>
  <c r="D269" i="49"/>
  <c r="C269" i="49"/>
  <c r="B269" i="49"/>
  <c r="AX268" i="49"/>
  <c r="AN268" i="49"/>
  <c r="AD268" i="49"/>
  <c r="T268" i="49"/>
  <c r="D268" i="49"/>
  <c r="C268" i="49"/>
  <c r="B268" i="49"/>
  <c r="AX267" i="49"/>
  <c r="AN267" i="49"/>
  <c r="AD267" i="49"/>
  <c r="T267" i="49"/>
  <c r="D267" i="49"/>
  <c r="C267" i="49"/>
  <c r="B267" i="49"/>
  <c r="AX266" i="49"/>
  <c r="AN266" i="49"/>
  <c r="AD266" i="49"/>
  <c r="T266" i="49"/>
  <c r="D266" i="49"/>
  <c r="C266" i="49"/>
  <c r="B266" i="49"/>
  <c r="AX265" i="49"/>
  <c r="AN265" i="49"/>
  <c r="AD265" i="49"/>
  <c r="T265" i="49"/>
  <c r="D265" i="49"/>
  <c r="C265" i="49"/>
  <c r="B265" i="49"/>
  <c r="AX264" i="49"/>
  <c r="AN264" i="49"/>
  <c r="AD264" i="49"/>
  <c r="T264" i="49"/>
  <c r="D264" i="49"/>
  <c r="C264" i="49"/>
  <c r="B264" i="49"/>
  <c r="AX263" i="49"/>
  <c r="AN263" i="49"/>
  <c r="AD263" i="49"/>
  <c r="T263" i="49"/>
  <c r="D263" i="49"/>
  <c r="C263" i="49"/>
  <c r="B263" i="49"/>
  <c r="AX262" i="49"/>
  <c r="AN262" i="49"/>
  <c r="AD262" i="49"/>
  <c r="T262" i="49"/>
  <c r="D262" i="49"/>
  <c r="C262" i="49"/>
  <c r="B262" i="49"/>
  <c r="AX261" i="49"/>
  <c r="AN261" i="49"/>
  <c r="AD261" i="49"/>
  <c r="T261" i="49"/>
  <c r="D261" i="49"/>
  <c r="C261" i="49"/>
  <c r="B261" i="49"/>
  <c r="AX260" i="49"/>
  <c r="AN260" i="49"/>
  <c r="AD260" i="49"/>
  <c r="T260" i="49"/>
  <c r="D260" i="49"/>
  <c r="C260" i="49"/>
  <c r="B260" i="49"/>
  <c r="AX259" i="49"/>
  <c r="AN259" i="49"/>
  <c r="AD259" i="49"/>
  <c r="T259" i="49"/>
  <c r="D259" i="49"/>
  <c r="C259" i="49"/>
  <c r="B259" i="49"/>
  <c r="AX258" i="49"/>
  <c r="AN258" i="49"/>
  <c r="AD258" i="49"/>
  <c r="T258" i="49"/>
  <c r="D258" i="49"/>
  <c r="C258" i="49"/>
  <c r="B258" i="49"/>
  <c r="AX257" i="49"/>
  <c r="AN257" i="49"/>
  <c r="AD257" i="49"/>
  <c r="T257" i="49"/>
  <c r="D257" i="49"/>
  <c r="C257" i="49"/>
  <c r="B257" i="49"/>
  <c r="AX256" i="49"/>
  <c r="AN256" i="49"/>
  <c r="AD256" i="49"/>
  <c r="T256" i="49"/>
  <c r="D256" i="49"/>
  <c r="C256" i="49"/>
  <c r="B256" i="49"/>
  <c r="BF255" i="49"/>
  <c r="BA255" i="49"/>
  <c r="AX255" i="49" s="1"/>
  <c r="AV255" i="49"/>
  <c r="AQ255" i="49"/>
  <c r="AN255" i="49"/>
  <c r="AG255" i="49"/>
  <c r="AD255" i="49"/>
  <c r="W255" i="49"/>
  <c r="T255" i="49"/>
  <c r="D255" i="49"/>
  <c r="C255" i="49"/>
  <c r="B255" i="49"/>
  <c r="AX254" i="49"/>
  <c r="AN254" i="49"/>
  <c r="AD254" i="49"/>
  <c r="T254" i="49"/>
  <c r="D254" i="49"/>
  <c r="C254" i="49"/>
  <c r="B254" i="49"/>
  <c r="AX253" i="49"/>
  <c r="AN253" i="49"/>
  <c r="AD253" i="49"/>
  <c r="T253" i="49"/>
  <c r="D253" i="49"/>
  <c r="C253" i="49"/>
  <c r="B253" i="49"/>
  <c r="AX252" i="49"/>
  <c r="AN252" i="49"/>
  <c r="AD252" i="49"/>
  <c r="T252" i="49"/>
  <c r="D252" i="49"/>
  <c r="C252" i="49"/>
  <c r="B252" i="49"/>
  <c r="AX251" i="49"/>
  <c r="AN251" i="49"/>
  <c r="AD251" i="49"/>
  <c r="T251" i="49"/>
  <c r="D251" i="49"/>
  <c r="C251" i="49"/>
  <c r="B251" i="49"/>
  <c r="AX250" i="49"/>
  <c r="AN250" i="49"/>
  <c r="AD250" i="49"/>
  <c r="T250" i="49"/>
  <c r="D250" i="49"/>
  <c r="C250" i="49"/>
  <c r="B250" i="49"/>
  <c r="AX249" i="49"/>
  <c r="AV249" i="49"/>
  <c r="AO249" i="49"/>
  <c r="AD249" i="49"/>
  <c r="T249" i="49"/>
  <c r="D249" i="49"/>
  <c r="C249" i="49"/>
  <c r="B249" i="49"/>
  <c r="AX248" i="49"/>
  <c r="AV248" i="49"/>
  <c r="AO248" i="49"/>
  <c r="AD248" i="49"/>
  <c r="T248" i="49"/>
  <c r="D248" i="49"/>
  <c r="C248" i="49"/>
  <c r="B248" i="49"/>
  <c r="AX247" i="49"/>
  <c r="AV247" i="49"/>
  <c r="AO247" i="49"/>
  <c r="AD247" i="49"/>
  <c r="T247" i="49"/>
  <c r="D247" i="49"/>
  <c r="C247" i="49"/>
  <c r="B247" i="49"/>
  <c r="AX246" i="49"/>
  <c r="AV246" i="49"/>
  <c r="AO246" i="49"/>
  <c r="AD246" i="49"/>
  <c r="T246" i="49"/>
  <c r="D246" i="49"/>
  <c r="C246" i="49"/>
  <c r="B246" i="49"/>
  <c r="AX245" i="49"/>
  <c r="AV245" i="49"/>
  <c r="AO245" i="49"/>
  <c r="AD245" i="49"/>
  <c r="T245" i="49"/>
  <c r="D245" i="49"/>
  <c r="C245" i="49"/>
  <c r="B245" i="49"/>
  <c r="AX244" i="49"/>
  <c r="AV244" i="49"/>
  <c r="AO244" i="49"/>
  <c r="AD244" i="49"/>
  <c r="T244" i="49"/>
  <c r="D244" i="49"/>
  <c r="C244" i="49"/>
  <c r="B244" i="49"/>
  <c r="AX243" i="49"/>
  <c r="AV243" i="49"/>
  <c r="AO243" i="49"/>
  <c r="AD243" i="49"/>
  <c r="T243" i="49"/>
  <c r="D243" i="49"/>
  <c r="C243" i="49"/>
  <c r="B243" i="49"/>
  <c r="AX242" i="49"/>
  <c r="AN242" i="49"/>
  <c r="AD242" i="49"/>
  <c r="T242" i="49"/>
  <c r="D242" i="49"/>
  <c r="C242" i="49"/>
  <c r="B242" i="49"/>
  <c r="AX241" i="49"/>
  <c r="AN241" i="49"/>
  <c r="AD241" i="49"/>
  <c r="T241" i="49"/>
  <c r="D241" i="49"/>
  <c r="C241" i="49"/>
  <c r="B241" i="49"/>
  <c r="AX240" i="49"/>
  <c r="AN240" i="49"/>
  <c r="AD240" i="49"/>
  <c r="T240" i="49"/>
  <c r="D240" i="49"/>
  <c r="C240" i="49"/>
  <c r="B240" i="49"/>
  <c r="AX239" i="49"/>
  <c r="AN239" i="49"/>
  <c r="AD239" i="49"/>
  <c r="T239" i="49"/>
  <c r="D239" i="49"/>
  <c r="C239" i="49"/>
  <c r="B239" i="49"/>
  <c r="AX238" i="49"/>
  <c r="AN238" i="49"/>
  <c r="AD238" i="49"/>
  <c r="T238" i="49"/>
  <c r="D238" i="49"/>
  <c r="C238" i="49"/>
  <c r="B238" i="49"/>
  <c r="AX237" i="49"/>
  <c r="AN237" i="49"/>
  <c r="AD237" i="49"/>
  <c r="T237" i="49"/>
  <c r="D237" i="49"/>
  <c r="C237" i="49"/>
  <c r="B237" i="49"/>
  <c r="AX236" i="49"/>
  <c r="AN236" i="49"/>
  <c r="AD236" i="49"/>
  <c r="T236" i="49"/>
  <c r="D236" i="49"/>
  <c r="C236" i="49"/>
  <c r="B236" i="49"/>
  <c r="AX235" i="49"/>
  <c r="AN235" i="49"/>
  <c r="AD235" i="49"/>
  <c r="T235" i="49"/>
  <c r="D235" i="49"/>
  <c r="C235" i="49"/>
  <c r="B235" i="49"/>
  <c r="AX234" i="49"/>
  <c r="AN234" i="49"/>
  <c r="AD234" i="49"/>
  <c r="U234" i="49"/>
  <c r="T234" i="49" s="1"/>
  <c r="D234" i="49"/>
  <c r="C234" i="49"/>
  <c r="B234" i="49"/>
  <c r="AX233" i="49"/>
  <c r="AN233" i="49"/>
  <c r="AD233" i="49"/>
  <c r="T233" i="49"/>
  <c r="D233" i="49"/>
  <c r="C233" i="49"/>
  <c r="B233" i="49"/>
  <c r="AX232" i="49"/>
  <c r="AN232" i="49"/>
  <c r="AD232" i="49"/>
  <c r="T232" i="49"/>
  <c r="D232" i="49"/>
  <c r="C232" i="49"/>
  <c r="B232" i="49"/>
  <c r="AX231" i="49"/>
  <c r="AN231" i="49"/>
  <c r="AD231" i="49"/>
  <c r="T231" i="49"/>
  <c r="D231" i="49"/>
  <c r="C231" i="49"/>
  <c r="B231" i="49"/>
  <c r="AX230" i="49"/>
  <c r="AN230" i="49"/>
  <c r="AD230" i="49"/>
  <c r="T230" i="49"/>
  <c r="D230" i="49"/>
  <c r="C230" i="49"/>
  <c r="B230" i="49"/>
  <c r="AX229" i="49"/>
  <c r="AV229" i="49"/>
  <c r="AO229" i="49"/>
  <c r="AD229" i="49"/>
  <c r="T229" i="49"/>
  <c r="D229" i="49"/>
  <c r="C229" i="49"/>
  <c r="B229" i="49"/>
  <c r="AX228" i="49"/>
  <c r="AN228" i="49"/>
  <c r="AD228" i="49"/>
  <c r="T228" i="49"/>
  <c r="D228" i="49"/>
  <c r="C228" i="49"/>
  <c r="B228" i="49"/>
  <c r="AY227" i="49"/>
  <c r="AX227" i="49" s="1"/>
  <c r="AV227" i="49"/>
  <c r="AO227" i="49"/>
  <c r="AD227" i="49"/>
  <c r="T227" i="49"/>
  <c r="D227" i="49"/>
  <c r="C227" i="49"/>
  <c r="B227" i="49"/>
  <c r="AX226" i="49"/>
  <c r="AV226" i="49"/>
  <c r="AO226" i="49"/>
  <c r="AN226" i="49" s="1"/>
  <c r="AD226" i="49"/>
  <c r="T226" i="49"/>
  <c r="D226" i="49"/>
  <c r="C226" i="49"/>
  <c r="B226" i="49"/>
  <c r="AX225" i="49"/>
  <c r="AO225" i="49"/>
  <c r="AN225" i="49" s="1"/>
  <c r="AD225" i="49"/>
  <c r="T225" i="49"/>
  <c r="D225" i="49"/>
  <c r="C225" i="49"/>
  <c r="B225" i="49"/>
  <c r="AX224" i="49"/>
  <c r="AV224" i="49"/>
  <c r="AO224" i="49"/>
  <c r="AD224" i="49"/>
  <c r="T224" i="49"/>
  <c r="D224" i="49"/>
  <c r="C224" i="49"/>
  <c r="B224" i="49"/>
  <c r="AX223" i="49"/>
  <c r="AV223" i="49"/>
  <c r="AO223" i="49"/>
  <c r="AD223" i="49"/>
  <c r="T223" i="49"/>
  <c r="D223" i="49"/>
  <c r="C223" i="49"/>
  <c r="B223" i="49"/>
  <c r="AX222" i="49"/>
  <c r="AV222" i="49"/>
  <c r="AO222" i="49"/>
  <c r="AD222" i="49"/>
  <c r="T222" i="49"/>
  <c r="D222" i="49"/>
  <c r="C222" i="49"/>
  <c r="B222" i="49"/>
  <c r="AX221" i="49"/>
  <c r="AV221" i="49"/>
  <c r="AO221" i="49"/>
  <c r="AD221" i="49"/>
  <c r="T221" i="49"/>
  <c r="D221" i="49"/>
  <c r="C221" i="49"/>
  <c r="B221" i="49"/>
  <c r="AX220" i="49"/>
  <c r="AV220" i="49"/>
  <c r="AO220" i="49"/>
  <c r="AD220" i="49"/>
  <c r="T220" i="49"/>
  <c r="D220" i="49"/>
  <c r="C220" i="49"/>
  <c r="B220" i="49"/>
  <c r="AX219" i="49"/>
  <c r="AN219" i="49"/>
  <c r="AD219" i="49"/>
  <c r="T219" i="49"/>
  <c r="D219" i="49"/>
  <c r="C219" i="49"/>
  <c r="B219" i="49"/>
  <c r="AX218" i="49"/>
  <c r="AN218" i="49"/>
  <c r="AD218" i="49"/>
  <c r="T218" i="49"/>
  <c r="D218" i="49"/>
  <c r="C218" i="49"/>
  <c r="B218" i="49"/>
  <c r="AX217" i="49"/>
  <c r="AN217" i="49"/>
  <c r="AD217" i="49"/>
  <c r="T217" i="49"/>
  <c r="D217" i="49"/>
  <c r="C217" i="49"/>
  <c r="B217" i="49"/>
  <c r="AX216" i="49"/>
  <c r="AN216" i="49"/>
  <c r="AE216" i="49"/>
  <c r="AD216" i="49" s="1"/>
  <c r="T216" i="49"/>
  <c r="D216" i="49"/>
  <c r="C216" i="49"/>
  <c r="B216" i="49"/>
  <c r="AX215" i="49"/>
  <c r="AN215" i="49"/>
  <c r="AD215" i="49"/>
  <c r="T215" i="49"/>
  <c r="D215" i="49"/>
  <c r="C215" i="49"/>
  <c r="B215" i="49"/>
  <c r="AX214" i="49"/>
  <c r="AN214" i="49"/>
  <c r="AD214" i="49"/>
  <c r="T214" i="49"/>
  <c r="D214" i="49"/>
  <c r="C214" i="49"/>
  <c r="B214" i="49"/>
  <c r="AX213" i="49"/>
  <c r="AN213" i="49"/>
  <c r="AD213" i="49"/>
  <c r="T213" i="49"/>
  <c r="D213" i="49"/>
  <c r="C213" i="49"/>
  <c r="B213" i="49"/>
  <c r="AX212" i="49"/>
  <c r="AN212" i="49"/>
  <c r="AD212" i="49"/>
  <c r="T212" i="49"/>
  <c r="D212" i="49"/>
  <c r="C212" i="49"/>
  <c r="B212" i="49"/>
  <c r="AX211" i="49"/>
  <c r="AN211" i="49"/>
  <c r="AD211" i="49"/>
  <c r="T211" i="49"/>
  <c r="D211" i="49"/>
  <c r="C211" i="49"/>
  <c r="B211" i="49"/>
  <c r="AX210" i="49"/>
  <c r="AN210" i="49"/>
  <c r="AD210" i="49"/>
  <c r="T210" i="49"/>
  <c r="D210" i="49"/>
  <c r="C210" i="49"/>
  <c r="B210" i="49"/>
  <c r="AX209" i="49"/>
  <c r="AN209" i="49"/>
  <c r="AD209" i="49"/>
  <c r="T209" i="49"/>
  <c r="D209" i="49"/>
  <c r="C209" i="49"/>
  <c r="B209" i="49"/>
  <c r="AX208" i="49"/>
  <c r="AN208" i="49"/>
  <c r="AD208" i="49"/>
  <c r="T208" i="49"/>
  <c r="D208" i="49"/>
  <c r="C208" i="49"/>
  <c r="B208" i="49"/>
  <c r="AX207" i="49"/>
  <c r="AN207" i="49"/>
  <c r="AD207" i="49"/>
  <c r="T207" i="49"/>
  <c r="D207" i="49"/>
  <c r="C207" i="49"/>
  <c r="B207" i="49"/>
  <c r="AX206" i="49"/>
  <c r="AN206" i="49"/>
  <c r="AD206" i="49"/>
  <c r="T206" i="49"/>
  <c r="D206" i="49"/>
  <c r="C206" i="49"/>
  <c r="B206" i="49"/>
  <c r="AX205" i="49"/>
  <c r="AN205" i="49"/>
  <c r="AD205" i="49"/>
  <c r="T205" i="49"/>
  <c r="D205" i="49"/>
  <c r="C205" i="49"/>
  <c r="B205" i="49"/>
  <c r="AX204" i="49"/>
  <c r="AN204" i="49"/>
  <c r="AD204" i="49"/>
  <c r="T204" i="49"/>
  <c r="D204" i="49"/>
  <c r="C204" i="49"/>
  <c r="B204" i="49"/>
  <c r="AX203" i="49"/>
  <c r="AN203" i="49"/>
  <c r="AL203" i="49"/>
  <c r="AD203" i="49"/>
  <c r="T203" i="49"/>
  <c r="D203" i="49"/>
  <c r="C203" i="49"/>
  <c r="B203" i="49"/>
  <c r="AX202" i="49"/>
  <c r="AN202" i="49"/>
  <c r="AD202" i="49"/>
  <c r="T202" i="49"/>
  <c r="D202" i="49"/>
  <c r="C202" i="49"/>
  <c r="B202" i="49"/>
  <c r="AX201" i="49"/>
  <c r="AN201" i="49"/>
  <c r="AD201" i="49"/>
  <c r="T201" i="49"/>
  <c r="D201" i="49"/>
  <c r="C201" i="49"/>
  <c r="B201" i="49"/>
  <c r="AX200" i="49"/>
  <c r="AN200" i="49"/>
  <c r="AD200" i="49"/>
  <c r="T200" i="49"/>
  <c r="D200" i="49"/>
  <c r="C200" i="49"/>
  <c r="B200" i="49"/>
  <c r="AX199" i="49"/>
  <c r="AN199" i="49"/>
  <c r="AD199" i="49"/>
  <c r="T199" i="49"/>
  <c r="D199" i="49"/>
  <c r="C199" i="49"/>
  <c r="B199" i="49"/>
  <c r="AX198" i="49"/>
  <c r="AN198" i="49"/>
  <c r="AD198" i="49"/>
  <c r="T198" i="49"/>
  <c r="D198" i="49"/>
  <c r="C198" i="49"/>
  <c r="B198" i="49"/>
  <c r="AX197" i="49"/>
  <c r="AN197" i="49"/>
  <c r="AD197" i="49"/>
  <c r="T197" i="49"/>
  <c r="D197" i="49"/>
  <c r="C197" i="49"/>
  <c r="B197" i="49"/>
  <c r="AX196" i="49"/>
  <c r="AN196" i="49"/>
  <c r="AD196" i="49"/>
  <c r="T196" i="49"/>
  <c r="D196" i="49"/>
  <c r="C196" i="49"/>
  <c r="B196" i="49"/>
  <c r="AX195" i="49"/>
  <c r="AN195" i="49"/>
  <c r="AD195" i="49"/>
  <c r="T195" i="49"/>
  <c r="D195" i="49"/>
  <c r="C195" i="49"/>
  <c r="B195" i="49"/>
  <c r="AX194" i="49"/>
  <c r="AO194" i="49"/>
  <c r="AN194" i="49"/>
  <c r="AD194" i="49"/>
  <c r="T194" i="49"/>
  <c r="D194" i="49"/>
  <c r="C194" i="49"/>
  <c r="B194" i="49"/>
  <c r="AX193" i="49"/>
  <c r="AN193" i="49"/>
  <c r="AD193" i="49"/>
  <c r="T193" i="49"/>
  <c r="D193" i="49"/>
  <c r="C193" i="49"/>
  <c r="B193" i="49"/>
  <c r="AX192" i="49"/>
  <c r="AN192" i="49"/>
  <c r="AD192" i="49"/>
  <c r="T192" i="49"/>
  <c r="D192" i="49"/>
  <c r="C192" i="49"/>
  <c r="B192" i="49"/>
  <c r="AX191" i="49"/>
  <c r="AN191" i="49"/>
  <c r="AD191" i="49"/>
  <c r="T191" i="49"/>
  <c r="D191" i="49"/>
  <c r="C191" i="49"/>
  <c r="B191" i="49"/>
  <c r="AX190" i="49"/>
  <c r="AN190" i="49"/>
  <c r="AD190" i="49"/>
  <c r="T190" i="49"/>
  <c r="D190" i="49"/>
  <c r="C190" i="49"/>
  <c r="B190" i="49"/>
  <c r="AX189" i="49"/>
  <c r="AN189" i="49"/>
  <c r="AD189" i="49"/>
  <c r="T189" i="49"/>
  <c r="D189" i="49"/>
  <c r="C189" i="49"/>
  <c r="B189" i="49"/>
  <c r="AX188" i="49"/>
  <c r="AN188" i="49"/>
  <c r="AD188" i="49"/>
  <c r="T188" i="49"/>
  <c r="D188" i="49"/>
  <c r="C188" i="49"/>
  <c r="B188" i="49"/>
  <c r="AX187" i="49"/>
  <c r="AN187" i="49"/>
  <c r="AD187" i="49"/>
  <c r="T187" i="49"/>
  <c r="D187" i="49"/>
  <c r="C187" i="49"/>
  <c r="B187" i="49"/>
  <c r="AX186" i="49"/>
  <c r="AN186" i="49"/>
  <c r="AD186" i="49"/>
  <c r="T186" i="49"/>
  <c r="D186" i="49"/>
  <c r="C186" i="49"/>
  <c r="B186" i="49"/>
  <c r="AX185" i="49"/>
  <c r="AN185" i="49"/>
  <c r="AD185" i="49"/>
  <c r="T185" i="49"/>
  <c r="D185" i="49"/>
  <c r="C185" i="49"/>
  <c r="B185" i="49"/>
  <c r="AX184" i="49"/>
  <c r="AN184" i="49"/>
  <c r="AD184" i="49"/>
  <c r="T184" i="49"/>
  <c r="D184" i="49"/>
  <c r="C184" i="49"/>
  <c r="B184" i="49"/>
  <c r="AX183" i="49"/>
  <c r="AN183" i="49"/>
  <c r="AD183" i="49"/>
  <c r="T183" i="49"/>
  <c r="D183" i="49"/>
  <c r="C183" i="49"/>
  <c r="B183" i="49"/>
  <c r="AX182" i="49"/>
  <c r="AN182" i="49"/>
  <c r="AD182" i="49"/>
  <c r="T182" i="49"/>
  <c r="D182" i="49"/>
  <c r="C182" i="49"/>
  <c r="B182" i="49"/>
  <c r="AX181" i="49"/>
  <c r="AN181" i="49"/>
  <c r="AD181" i="49"/>
  <c r="T181" i="49"/>
  <c r="D181" i="49"/>
  <c r="C181" i="49"/>
  <c r="B181" i="49"/>
  <c r="AX180" i="49"/>
  <c r="AN180" i="49"/>
  <c r="AD180" i="49"/>
  <c r="T180" i="49"/>
  <c r="D180" i="49"/>
  <c r="C180" i="49"/>
  <c r="B180" i="49"/>
  <c r="AX179" i="49"/>
  <c r="AN179" i="49"/>
  <c r="AD179" i="49"/>
  <c r="T179" i="49"/>
  <c r="D179" i="49"/>
  <c r="C179" i="49"/>
  <c r="B179" i="49"/>
  <c r="AX178" i="49"/>
  <c r="AN178" i="49"/>
  <c r="AD178" i="49"/>
  <c r="T178" i="49"/>
  <c r="D178" i="49"/>
  <c r="C178" i="49"/>
  <c r="B178" i="49"/>
  <c r="AX177" i="49"/>
  <c r="AN177" i="49"/>
  <c r="AD177" i="49"/>
  <c r="T177" i="49"/>
  <c r="D177" i="49"/>
  <c r="C177" i="49"/>
  <c r="B177" i="49"/>
  <c r="AX176" i="49"/>
  <c r="AN176" i="49"/>
  <c r="AD176" i="49"/>
  <c r="T176" i="49"/>
  <c r="D176" i="49"/>
  <c r="C176" i="49"/>
  <c r="B176" i="49"/>
  <c r="AX175" i="49"/>
  <c r="AN175" i="49"/>
  <c r="AD175" i="49"/>
  <c r="T175" i="49"/>
  <c r="D175" i="49"/>
  <c r="C175" i="49"/>
  <c r="B175" i="49"/>
  <c r="AX174" i="49"/>
  <c r="AN174" i="49"/>
  <c r="AD174" i="49"/>
  <c r="T174" i="49"/>
  <c r="D174" i="49"/>
  <c r="C174" i="49"/>
  <c r="B174" i="49"/>
  <c r="AX173" i="49"/>
  <c r="AN173" i="49"/>
  <c r="AD173" i="49"/>
  <c r="T173" i="49"/>
  <c r="D173" i="49"/>
  <c r="C173" i="49"/>
  <c r="B173" i="49"/>
  <c r="AX172" i="49"/>
  <c r="AN172" i="49"/>
  <c r="AD172" i="49"/>
  <c r="T172" i="49"/>
  <c r="D172" i="49"/>
  <c r="C172" i="49"/>
  <c r="B172" i="49"/>
  <c r="AX171" i="49"/>
  <c r="AN171" i="49"/>
  <c r="AD171" i="49"/>
  <c r="T171" i="49"/>
  <c r="D171" i="49"/>
  <c r="C171" i="49"/>
  <c r="B171" i="49"/>
  <c r="AX170" i="49"/>
  <c r="AN170" i="49"/>
  <c r="AD170" i="49"/>
  <c r="T170" i="49"/>
  <c r="D170" i="49"/>
  <c r="C170" i="49"/>
  <c r="B170" i="49"/>
  <c r="AX169" i="49"/>
  <c r="AN169" i="49"/>
  <c r="AD169" i="49"/>
  <c r="T169" i="49"/>
  <c r="D169" i="49"/>
  <c r="C169" i="49"/>
  <c r="B169" i="49"/>
  <c r="AX168" i="49"/>
  <c r="AN168" i="49"/>
  <c r="AD168" i="49"/>
  <c r="T168" i="49"/>
  <c r="D168" i="49"/>
  <c r="C168" i="49"/>
  <c r="B168" i="49"/>
  <c r="AX167" i="49"/>
  <c r="AN167" i="49"/>
  <c r="AD167" i="49"/>
  <c r="T167" i="49"/>
  <c r="D167" i="49"/>
  <c r="C167" i="49"/>
  <c r="B167" i="49"/>
  <c r="AX166" i="49"/>
  <c r="AN166" i="49"/>
  <c r="AD166" i="49"/>
  <c r="T166" i="49"/>
  <c r="D166" i="49"/>
  <c r="C166" i="49"/>
  <c r="B166" i="49"/>
  <c r="AX165" i="49"/>
  <c r="AN165" i="49"/>
  <c r="AD165" i="49"/>
  <c r="T165" i="49"/>
  <c r="D165" i="49"/>
  <c r="C165" i="49"/>
  <c r="B165" i="49"/>
  <c r="AX164" i="49"/>
  <c r="AN164" i="49"/>
  <c r="AD164" i="49"/>
  <c r="T164" i="49"/>
  <c r="D164" i="49"/>
  <c r="C164" i="49"/>
  <c r="B164" i="49"/>
  <c r="AX163" i="49"/>
  <c r="AN163" i="49"/>
  <c r="AD163" i="49"/>
  <c r="T163" i="49"/>
  <c r="D163" i="49"/>
  <c r="C163" i="49"/>
  <c r="B163" i="49"/>
  <c r="AZ162" i="49"/>
  <c r="AX162" i="49"/>
  <c r="AP162" i="49"/>
  <c r="AN162" i="49"/>
  <c r="AF162" i="49"/>
  <c r="AD162" i="49"/>
  <c r="T162" i="49"/>
  <c r="D162" i="49"/>
  <c r="C162" i="49"/>
  <c r="B162" i="49"/>
  <c r="AX161" i="49"/>
  <c r="AN161" i="49"/>
  <c r="AD161" i="49"/>
  <c r="T161" i="49"/>
  <c r="D161" i="49"/>
  <c r="C161" i="49"/>
  <c r="B161" i="49"/>
  <c r="AX160" i="49"/>
  <c r="AN160" i="49"/>
  <c r="AD160" i="49"/>
  <c r="T160" i="49"/>
  <c r="D160" i="49"/>
  <c r="C160" i="49"/>
  <c r="B160" i="49"/>
  <c r="AX159" i="49"/>
  <c r="AN159" i="49"/>
  <c r="AD159" i="49"/>
  <c r="T159" i="49"/>
  <c r="D159" i="49"/>
  <c r="C159" i="49"/>
  <c r="B159" i="49"/>
  <c r="AX158" i="49"/>
  <c r="AN158" i="49"/>
  <c r="AD158" i="49"/>
  <c r="T158" i="49"/>
  <c r="D158" i="49"/>
  <c r="C158" i="49"/>
  <c r="B158" i="49"/>
  <c r="AX157" i="49"/>
  <c r="AN157" i="49"/>
  <c r="AD157" i="49"/>
  <c r="T157" i="49"/>
  <c r="D157" i="49"/>
  <c r="C157" i="49"/>
  <c r="B157" i="49"/>
  <c r="AX156" i="49"/>
  <c r="AN156" i="49"/>
  <c r="AD156" i="49"/>
  <c r="T156" i="49"/>
  <c r="D156" i="49"/>
  <c r="C156" i="49"/>
  <c r="B156" i="49"/>
  <c r="AX155" i="49"/>
  <c r="AN155" i="49"/>
  <c r="AD155" i="49"/>
  <c r="T155" i="49"/>
  <c r="D155" i="49"/>
  <c r="C155" i="49"/>
  <c r="B155" i="49"/>
  <c r="AX154" i="49"/>
  <c r="AN154" i="49"/>
  <c r="AD154" i="49"/>
  <c r="T154" i="49"/>
  <c r="D154" i="49"/>
  <c r="C154" i="49"/>
  <c r="B154" i="49"/>
  <c r="AX153" i="49"/>
  <c r="AN153" i="49"/>
  <c r="AD153" i="49"/>
  <c r="T153" i="49"/>
  <c r="D153" i="49"/>
  <c r="C153" i="49"/>
  <c r="B153" i="49"/>
  <c r="AX152" i="49"/>
  <c r="AN152" i="49"/>
  <c r="AD152" i="49"/>
  <c r="T152" i="49"/>
  <c r="D152" i="49"/>
  <c r="C152" i="49"/>
  <c r="B152" i="49"/>
  <c r="AX151" i="49"/>
  <c r="AN151" i="49"/>
  <c r="AD151" i="49"/>
  <c r="T151" i="49"/>
  <c r="D151" i="49"/>
  <c r="C151" i="49"/>
  <c r="B151" i="49"/>
  <c r="AX150" i="49"/>
  <c r="AN150" i="49"/>
  <c r="AD150" i="49"/>
  <c r="T150" i="49"/>
  <c r="D150" i="49"/>
  <c r="C150" i="49"/>
  <c r="B150" i="49"/>
  <c r="AX149" i="49"/>
  <c r="AN149" i="49"/>
  <c r="AD149" i="49"/>
  <c r="T149" i="49"/>
  <c r="D149" i="49"/>
  <c r="C149" i="49"/>
  <c r="B149" i="49"/>
  <c r="AX148" i="49"/>
  <c r="AN148" i="49"/>
  <c r="AD148" i="49"/>
  <c r="T148" i="49"/>
  <c r="D148" i="49"/>
  <c r="C148" i="49"/>
  <c r="B148" i="49"/>
  <c r="AX147" i="49"/>
  <c r="AN147" i="49"/>
  <c r="AD147" i="49"/>
  <c r="T147" i="49"/>
  <c r="D147" i="49"/>
  <c r="C147" i="49"/>
  <c r="B147" i="49"/>
  <c r="AX146" i="49"/>
  <c r="AN146" i="49"/>
  <c r="AD146" i="49"/>
  <c r="T146" i="49"/>
  <c r="D146" i="49"/>
  <c r="C146" i="49"/>
  <c r="B146" i="49"/>
  <c r="AX145" i="49"/>
  <c r="AN145" i="49"/>
  <c r="AD145" i="49"/>
  <c r="T145" i="49"/>
  <c r="D145" i="49"/>
  <c r="C145" i="49"/>
  <c r="B145" i="49"/>
  <c r="AX144" i="49"/>
  <c r="AN144" i="49"/>
  <c r="AD144" i="49"/>
  <c r="T144" i="49"/>
  <c r="D144" i="49"/>
  <c r="C144" i="49"/>
  <c r="B144" i="49"/>
  <c r="AX143" i="49"/>
  <c r="AN143" i="49"/>
  <c r="AD143" i="49"/>
  <c r="T143" i="49"/>
  <c r="D143" i="49"/>
  <c r="C143" i="49"/>
  <c r="B143" i="49"/>
  <c r="AX142" i="49"/>
  <c r="AN142" i="49"/>
  <c r="AD142" i="49"/>
  <c r="T142" i="49"/>
  <c r="D142" i="49"/>
  <c r="C142" i="49"/>
  <c r="B142" i="49"/>
  <c r="AX141" i="49"/>
  <c r="AN141" i="49"/>
  <c r="AD141" i="49"/>
  <c r="T141" i="49"/>
  <c r="D141" i="49"/>
  <c r="C141" i="49"/>
  <c r="B141" i="49"/>
  <c r="AX140" i="49"/>
  <c r="AN140" i="49"/>
  <c r="AD140" i="49"/>
  <c r="T140" i="49"/>
  <c r="D140" i="49"/>
  <c r="C140" i="49"/>
  <c r="B140" i="49"/>
  <c r="AX139" i="49"/>
  <c r="AN139" i="49"/>
  <c r="AD139" i="49"/>
  <c r="T139" i="49"/>
  <c r="D139" i="49"/>
  <c r="C139" i="49"/>
  <c r="B139" i="49"/>
  <c r="AX138" i="49"/>
  <c r="AN138" i="49"/>
  <c r="AD138" i="49"/>
  <c r="T138" i="49"/>
  <c r="D138" i="49"/>
  <c r="C138" i="49"/>
  <c r="B138" i="49"/>
  <c r="AX137" i="49"/>
  <c r="AN137" i="49"/>
  <c r="AD137" i="49"/>
  <c r="T137" i="49"/>
  <c r="D137" i="49"/>
  <c r="C137" i="49"/>
  <c r="B137" i="49"/>
  <c r="AX136" i="49"/>
  <c r="AN136" i="49"/>
  <c r="AD136" i="49"/>
  <c r="T136" i="49"/>
  <c r="D136" i="49"/>
  <c r="C136" i="49"/>
  <c r="B136" i="49"/>
  <c r="BF135" i="49"/>
  <c r="AX135" i="49" s="1"/>
  <c r="AN135" i="49"/>
  <c r="AD135" i="49"/>
  <c r="T135" i="49"/>
  <c r="D135" i="49"/>
  <c r="C135" i="49"/>
  <c r="B135" i="49"/>
  <c r="AX134" i="49"/>
  <c r="AN134" i="49"/>
  <c r="AD134" i="49"/>
  <c r="T134" i="49"/>
  <c r="D134" i="49"/>
  <c r="C134" i="49"/>
  <c r="B134" i="49"/>
  <c r="AX133" i="49"/>
  <c r="AN133" i="49"/>
  <c r="AD133" i="49"/>
  <c r="T133" i="49"/>
  <c r="D133" i="49"/>
  <c r="C133" i="49"/>
  <c r="B133" i="49"/>
  <c r="AX132" i="49"/>
  <c r="AN132" i="49"/>
  <c r="AD132" i="49"/>
  <c r="T132" i="49"/>
  <c r="D132" i="49"/>
  <c r="C132" i="49"/>
  <c r="B132" i="49"/>
  <c r="AX131" i="49"/>
  <c r="AN131" i="49"/>
  <c r="AD131" i="49"/>
  <c r="T131" i="49"/>
  <c r="D131" i="49"/>
  <c r="C131" i="49"/>
  <c r="B131" i="49"/>
  <c r="AX130" i="49"/>
  <c r="AN130" i="49"/>
  <c r="AD130" i="49"/>
  <c r="T130" i="49"/>
  <c r="D130" i="49"/>
  <c r="C130" i="49"/>
  <c r="B130" i="49"/>
  <c r="AX129" i="49"/>
  <c r="AN129" i="49"/>
  <c r="AD129" i="49"/>
  <c r="T129" i="49"/>
  <c r="D129" i="49"/>
  <c r="C129" i="49"/>
  <c r="B129" i="49"/>
  <c r="AX128" i="49"/>
  <c r="AN128" i="49"/>
  <c r="AD128" i="49"/>
  <c r="T128" i="49"/>
  <c r="D128" i="49"/>
  <c r="C128" i="49"/>
  <c r="B128" i="49"/>
  <c r="AX127" i="49"/>
  <c r="AN127" i="49"/>
  <c r="AD127" i="49"/>
  <c r="T127" i="49"/>
  <c r="D127" i="49"/>
  <c r="C127" i="49"/>
  <c r="B127" i="49"/>
  <c r="AX126" i="49"/>
  <c r="AN126" i="49"/>
  <c r="AD126" i="49"/>
  <c r="T126" i="49"/>
  <c r="D126" i="49"/>
  <c r="C126" i="49"/>
  <c r="B126" i="49"/>
  <c r="AX125" i="49"/>
  <c r="AN125" i="49"/>
  <c r="AD125" i="49"/>
  <c r="T125" i="49"/>
  <c r="D125" i="49"/>
  <c r="C125" i="49"/>
  <c r="B125" i="49"/>
  <c r="AX124" i="49"/>
  <c r="AN124" i="49"/>
  <c r="AD124" i="49"/>
  <c r="T124" i="49"/>
  <c r="D124" i="49"/>
  <c r="C124" i="49"/>
  <c r="B124" i="49"/>
  <c r="BF123" i="49"/>
  <c r="AX123" i="49"/>
  <c r="AV123" i="49"/>
  <c r="AN123" i="49" s="1"/>
  <c r="AD123" i="49"/>
  <c r="T123" i="49"/>
  <c r="D123" i="49"/>
  <c r="C123" i="49"/>
  <c r="B123" i="49"/>
  <c r="AX122" i="49"/>
  <c r="AN122" i="49"/>
  <c r="AD122" i="49"/>
  <c r="T122" i="49"/>
  <c r="D122" i="49"/>
  <c r="C122" i="49"/>
  <c r="B122" i="49"/>
  <c r="AX121" i="49"/>
  <c r="AN121" i="49"/>
  <c r="AD121" i="49"/>
  <c r="T121" i="49"/>
  <c r="D121" i="49"/>
  <c r="C121" i="49"/>
  <c r="B121" i="49"/>
  <c r="AX120" i="49"/>
  <c r="AN120" i="49"/>
  <c r="AD120" i="49"/>
  <c r="T120" i="49"/>
  <c r="D120" i="49"/>
  <c r="C120" i="49"/>
  <c r="B120" i="49"/>
  <c r="AX119" i="49"/>
  <c r="AN119" i="49"/>
  <c r="AD119" i="49"/>
  <c r="T119" i="49"/>
  <c r="D119" i="49"/>
  <c r="C119" i="49"/>
  <c r="B119" i="49"/>
  <c r="AX118" i="49"/>
  <c r="AN118" i="49"/>
  <c r="AD118" i="49"/>
  <c r="T118" i="49"/>
  <c r="D118" i="49"/>
  <c r="C118" i="49"/>
  <c r="B118" i="49"/>
  <c r="AX117" i="49"/>
  <c r="AN117" i="49"/>
  <c r="AD117" i="49"/>
  <c r="T117" i="49"/>
  <c r="D117" i="49"/>
  <c r="C117" i="49"/>
  <c r="B117" i="49"/>
  <c r="AX116" i="49"/>
  <c r="AN116" i="49"/>
  <c r="AD116" i="49"/>
  <c r="T116" i="49"/>
  <c r="D116" i="49"/>
  <c r="C116" i="49"/>
  <c r="B116" i="49"/>
  <c r="AX115" i="49"/>
  <c r="AN115" i="49"/>
  <c r="AD115" i="49"/>
  <c r="T115" i="49"/>
  <c r="D115" i="49"/>
  <c r="C115" i="49"/>
  <c r="B115" i="49"/>
  <c r="AX114" i="49"/>
  <c r="AN114" i="49"/>
  <c r="AD114" i="49"/>
  <c r="T114" i="49"/>
  <c r="D114" i="49"/>
  <c r="C114" i="49"/>
  <c r="B114" i="49"/>
  <c r="AX113" i="49"/>
  <c r="AV113" i="49"/>
  <c r="AN113" i="49" s="1"/>
  <c r="AO113" i="49"/>
  <c r="AD113" i="49"/>
  <c r="T113" i="49"/>
  <c r="D113" i="49"/>
  <c r="C113" i="49"/>
  <c r="B113" i="49"/>
  <c r="AX112" i="49"/>
  <c r="AN112" i="49"/>
  <c r="AD112" i="49"/>
  <c r="T112" i="49"/>
  <c r="D112" i="49"/>
  <c r="C112" i="49"/>
  <c r="B112" i="49"/>
  <c r="AX111" i="49"/>
  <c r="AN111" i="49"/>
  <c r="AD111" i="49"/>
  <c r="T111" i="49"/>
  <c r="D111" i="49"/>
  <c r="C111" i="49"/>
  <c r="B111" i="49"/>
  <c r="AX110" i="49"/>
  <c r="AN110" i="49"/>
  <c r="AD110" i="49"/>
  <c r="T110" i="49"/>
  <c r="D110" i="49"/>
  <c r="C110" i="49"/>
  <c r="B110" i="49"/>
  <c r="AX109" i="49"/>
  <c r="AN109" i="49"/>
  <c r="AD109" i="49"/>
  <c r="T109" i="49"/>
  <c r="D109" i="49"/>
  <c r="C109" i="49"/>
  <c r="B109" i="49"/>
  <c r="AX108" i="49"/>
  <c r="AN108" i="49"/>
  <c r="AD108" i="49"/>
  <c r="T108" i="49"/>
  <c r="D108" i="49"/>
  <c r="C108" i="49"/>
  <c r="B108" i="49"/>
  <c r="AX107" i="49"/>
  <c r="AN107" i="49"/>
  <c r="AD107" i="49"/>
  <c r="T107" i="49"/>
  <c r="D107" i="49"/>
  <c r="C107" i="49"/>
  <c r="B107" i="49"/>
  <c r="AX106" i="49"/>
  <c r="AN106" i="49"/>
  <c r="AD106" i="49"/>
  <c r="T106" i="49"/>
  <c r="D106" i="49"/>
  <c r="C106" i="49"/>
  <c r="B106" i="49"/>
  <c r="AX105" i="49"/>
  <c r="AN105" i="49"/>
  <c r="AD105" i="49"/>
  <c r="T105" i="49"/>
  <c r="D105" i="49"/>
  <c r="C105" i="49"/>
  <c r="B105" i="49"/>
  <c r="AX104" i="49"/>
  <c r="AN104" i="49"/>
  <c r="AD104" i="49"/>
  <c r="T104" i="49"/>
  <c r="D104" i="49"/>
  <c r="C104" i="49"/>
  <c r="B104" i="49"/>
  <c r="AX103" i="49"/>
  <c r="AN103" i="49"/>
  <c r="AD103" i="49"/>
  <c r="T103" i="49"/>
  <c r="D103" i="49"/>
  <c r="C103" i="49"/>
  <c r="B103" i="49"/>
  <c r="AX102" i="49"/>
  <c r="AN102" i="49"/>
  <c r="AD102" i="49"/>
  <c r="T102" i="49"/>
  <c r="D102" i="49"/>
  <c r="C102" i="49"/>
  <c r="B102" i="49"/>
  <c r="AX101" i="49"/>
  <c r="AN101" i="49"/>
  <c r="AD101" i="49"/>
  <c r="T101" i="49"/>
  <c r="D101" i="49"/>
  <c r="C101" i="49"/>
  <c r="B101" i="49"/>
  <c r="AX100" i="49"/>
  <c r="AN100" i="49"/>
  <c r="AD100" i="49"/>
  <c r="T100" i="49"/>
  <c r="D100" i="49"/>
  <c r="C100" i="49"/>
  <c r="B100" i="49"/>
  <c r="AX99" i="49"/>
  <c r="AN99" i="49"/>
  <c r="AD99" i="49"/>
  <c r="T99" i="49"/>
  <c r="D99" i="49"/>
  <c r="C99" i="49"/>
  <c r="B99" i="49"/>
  <c r="AX98" i="49"/>
  <c r="AN98" i="49"/>
  <c r="AD98" i="49"/>
  <c r="T98" i="49"/>
  <c r="D98" i="49"/>
  <c r="C98" i="49"/>
  <c r="B98" i="49"/>
  <c r="AZ97" i="49"/>
  <c r="AX97" i="49"/>
  <c r="AP97" i="49"/>
  <c r="AN97" i="49"/>
  <c r="AD97" i="49"/>
  <c r="T97" i="49"/>
  <c r="D97" i="49"/>
  <c r="C97" i="49"/>
  <c r="B97" i="49"/>
  <c r="AX96" i="49"/>
  <c r="AN96" i="49"/>
  <c r="AD96" i="49"/>
  <c r="T96" i="49"/>
  <c r="D96" i="49"/>
  <c r="C96" i="49"/>
  <c r="B96" i="49"/>
  <c r="AX95" i="49"/>
  <c r="AN95" i="49"/>
  <c r="AD95" i="49"/>
  <c r="T95" i="49"/>
  <c r="D95" i="49"/>
  <c r="C95" i="49"/>
  <c r="B95" i="49"/>
  <c r="AX94" i="49"/>
  <c r="AN94" i="49"/>
  <c r="AD94" i="49"/>
  <c r="T94" i="49"/>
  <c r="D94" i="49"/>
  <c r="C94" i="49"/>
  <c r="B94" i="49"/>
  <c r="AX93" i="49"/>
  <c r="AN93" i="49"/>
  <c r="AD93" i="49"/>
  <c r="T93" i="49"/>
  <c r="D93" i="49"/>
  <c r="C93" i="49"/>
  <c r="B93" i="49"/>
  <c r="AX92" i="49"/>
  <c r="AN92" i="49"/>
  <c r="AD92" i="49"/>
  <c r="T92" i="49"/>
  <c r="D92" i="49"/>
  <c r="C92" i="49"/>
  <c r="B92" i="49"/>
  <c r="AX91" i="49"/>
  <c r="AN91" i="49"/>
  <c r="AD91" i="49"/>
  <c r="T91" i="49"/>
  <c r="D91" i="49"/>
  <c r="C91" i="49"/>
  <c r="B91" i="49"/>
  <c r="AX90" i="49"/>
  <c r="AN90" i="49"/>
  <c r="AD90" i="49"/>
  <c r="T90" i="49"/>
  <c r="D90" i="49"/>
  <c r="C90" i="49"/>
  <c r="B90" i="49"/>
  <c r="AX89" i="49"/>
  <c r="AN89" i="49"/>
  <c r="AD89" i="49"/>
  <c r="T89" i="49"/>
  <c r="D89" i="49"/>
  <c r="C89" i="49"/>
  <c r="B89" i="49"/>
  <c r="AX88" i="49"/>
  <c r="AN88" i="49"/>
  <c r="AD88" i="49"/>
  <c r="T88" i="49"/>
  <c r="D88" i="49"/>
  <c r="C88" i="49"/>
  <c r="B88" i="49"/>
  <c r="AX87" i="49"/>
  <c r="AN87" i="49"/>
  <c r="AD87" i="49"/>
  <c r="T87" i="49"/>
  <c r="D87" i="49"/>
  <c r="C87" i="49"/>
  <c r="B87" i="49"/>
  <c r="AX86" i="49"/>
  <c r="AN86" i="49"/>
  <c r="AD86" i="49"/>
  <c r="T86" i="49"/>
  <c r="D86" i="49"/>
  <c r="C86" i="49"/>
  <c r="B86" i="49"/>
  <c r="AX85" i="49"/>
  <c r="AN85" i="49"/>
  <c r="AD85" i="49"/>
  <c r="T85" i="49"/>
  <c r="D85" i="49"/>
  <c r="C85" i="49"/>
  <c r="B85" i="49"/>
  <c r="AX84" i="49"/>
  <c r="AN84" i="49"/>
  <c r="AD84" i="49"/>
  <c r="T84" i="49"/>
  <c r="D84" i="49"/>
  <c r="C84" i="49"/>
  <c r="B84" i="49"/>
  <c r="AX83" i="49"/>
  <c r="AN83" i="49"/>
  <c r="AD83" i="49"/>
  <c r="V83" i="49"/>
  <c r="T83" i="49" s="1"/>
  <c r="D83" i="49"/>
  <c r="C83" i="49"/>
  <c r="B83" i="49"/>
  <c r="AX82" i="49"/>
  <c r="AN82" i="49"/>
  <c r="AD82" i="49"/>
  <c r="T82" i="49"/>
  <c r="D82" i="49"/>
  <c r="C82" i="49"/>
  <c r="B82" i="49"/>
  <c r="AX81" i="49"/>
  <c r="AN81" i="49"/>
  <c r="AD81" i="49"/>
  <c r="T81" i="49"/>
  <c r="D81" i="49"/>
  <c r="C81" i="49"/>
  <c r="B81" i="49"/>
  <c r="AX80" i="49"/>
  <c r="AN80" i="49"/>
  <c r="AD80" i="49"/>
  <c r="T80" i="49"/>
  <c r="D80" i="49"/>
  <c r="C80" i="49"/>
  <c r="B80" i="49"/>
  <c r="AX79" i="49"/>
  <c r="AN79" i="49"/>
  <c r="AD79" i="49"/>
  <c r="T79" i="49"/>
  <c r="D79" i="49"/>
  <c r="C79" i="49"/>
  <c r="B79" i="49"/>
  <c r="AX78" i="49"/>
  <c r="AN78" i="49"/>
  <c r="AD78" i="49"/>
  <c r="T78" i="49"/>
  <c r="D78" i="49"/>
  <c r="C78" i="49"/>
  <c r="B78" i="49"/>
  <c r="AX77" i="49"/>
  <c r="AN77" i="49"/>
  <c r="AD77" i="49"/>
  <c r="T77" i="49"/>
  <c r="D77" i="49"/>
  <c r="C77" i="49"/>
  <c r="B77" i="49"/>
  <c r="AX76" i="49"/>
  <c r="AN76" i="49"/>
  <c r="AD76" i="49"/>
  <c r="T76" i="49"/>
  <c r="D76" i="49"/>
  <c r="C76" i="49"/>
  <c r="B76" i="49"/>
  <c r="AX75" i="49"/>
  <c r="AN75" i="49"/>
  <c r="AD75" i="49"/>
  <c r="T75" i="49"/>
  <c r="D75" i="49"/>
  <c r="C75" i="49"/>
  <c r="B75" i="49"/>
  <c r="AZ74" i="49"/>
  <c r="AX74" i="49" s="1"/>
  <c r="AP74" i="49"/>
  <c r="AN74" i="49" s="1"/>
  <c r="AF74" i="49"/>
  <c r="AD74" i="49" s="1"/>
  <c r="V74" i="49"/>
  <c r="U74" i="49"/>
  <c r="T74" i="49"/>
  <c r="D74" i="49"/>
  <c r="C74" i="49"/>
  <c r="B74" i="49"/>
  <c r="AX73" i="49"/>
  <c r="AN73" i="49"/>
  <c r="AD73" i="49"/>
  <c r="T73" i="49"/>
  <c r="D73" i="49"/>
  <c r="C73" i="49"/>
  <c r="B73" i="49"/>
  <c r="AX72" i="49"/>
  <c r="AN72" i="49"/>
  <c r="AD72" i="49"/>
  <c r="T72" i="49"/>
  <c r="D72" i="49"/>
  <c r="C72" i="49"/>
  <c r="B72" i="49"/>
  <c r="AX71" i="49"/>
  <c r="AN71" i="49"/>
  <c r="AD71" i="49"/>
  <c r="T71" i="49"/>
  <c r="D71" i="49"/>
  <c r="C71" i="49"/>
  <c r="B71" i="49"/>
  <c r="AZ70" i="49"/>
  <c r="AX70" i="49"/>
  <c r="AP70" i="49"/>
  <c r="AN70" i="49"/>
  <c r="AD70" i="49"/>
  <c r="V70" i="49"/>
  <c r="T70" i="49" s="1"/>
  <c r="D70" i="49"/>
  <c r="C70" i="49"/>
  <c r="B70" i="49"/>
  <c r="AX69" i="49"/>
  <c r="AN69" i="49"/>
  <c r="AD69" i="49"/>
  <c r="T69" i="49"/>
  <c r="D69" i="49"/>
  <c r="C69" i="49"/>
  <c r="B69" i="49"/>
  <c r="AX68" i="49"/>
  <c r="AN68" i="49"/>
  <c r="AD68" i="49"/>
  <c r="T68" i="49"/>
  <c r="D68" i="49"/>
  <c r="C68" i="49"/>
  <c r="B68" i="49"/>
  <c r="AX67" i="49"/>
  <c r="AN67" i="49"/>
  <c r="AD67" i="49"/>
  <c r="T67" i="49"/>
  <c r="D67" i="49"/>
  <c r="C67" i="49"/>
  <c r="B67" i="49"/>
  <c r="AX66" i="49"/>
  <c r="AN66" i="49"/>
  <c r="AD66" i="49"/>
  <c r="T66" i="49"/>
  <c r="D66" i="49"/>
  <c r="C66" i="49"/>
  <c r="B66" i="49"/>
  <c r="AX65" i="49"/>
  <c r="AN65" i="49"/>
  <c r="AD65" i="49"/>
  <c r="T65" i="49"/>
  <c r="D65" i="49"/>
  <c r="C65" i="49"/>
  <c r="B65" i="49"/>
  <c r="AX64" i="49"/>
  <c r="AN64" i="49"/>
  <c r="AD64" i="49"/>
  <c r="T64" i="49"/>
  <c r="D64" i="49"/>
  <c r="C64" i="49"/>
  <c r="B64" i="49"/>
  <c r="AZ63" i="49"/>
  <c r="AV63" i="49"/>
  <c r="AP63" i="49"/>
  <c r="AN63" i="49"/>
  <c r="AL63" i="49"/>
  <c r="AF63" i="49"/>
  <c r="AD63" i="49" s="1"/>
  <c r="V63" i="49"/>
  <c r="T63" i="49" s="1"/>
  <c r="D63" i="49"/>
  <c r="C63" i="49"/>
  <c r="B63" i="49"/>
  <c r="AX62" i="49"/>
  <c r="AN62" i="49"/>
  <c r="AD62" i="49"/>
  <c r="T62" i="49"/>
  <c r="D62" i="49"/>
  <c r="C62" i="49"/>
  <c r="B62" i="49"/>
  <c r="AX61" i="49"/>
  <c r="AN61" i="49"/>
  <c r="AD61" i="49"/>
  <c r="T61" i="49"/>
  <c r="D61" i="49"/>
  <c r="C61" i="49"/>
  <c r="B61" i="49"/>
  <c r="AX60" i="49"/>
  <c r="AN60" i="49"/>
  <c r="AF60" i="49"/>
  <c r="T60" i="49"/>
  <c r="D60" i="49"/>
  <c r="C60" i="49"/>
  <c r="B60" i="49"/>
  <c r="AX59" i="49"/>
  <c r="AN59" i="49"/>
  <c r="AD59" i="49"/>
  <c r="T59" i="49"/>
  <c r="D59" i="49"/>
  <c r="C59" i="49"/>
  <c r="B59" i="49"/>
  <c r="AX58" i="49"/>
  <c r="AN58" i="49"/>
  <c r="AD58" i="49"/>
  <c r="T58" i="49"/>
  <c r="D58" i="49"/>
  <c r="C58" i="49"/>
  <c r="B58" i="49"/>
  <c r="AX57" i="49"/>
  <c r="AN57" i="49"/>
  <c r="AD57" i="49"/>
  <c r="T57" i="49"/>
  <c r="D57" i="49"/>
  <c r="C57" i="49"/>
  <c r="B57" i="49"/>
  <c r="AX56" i="49"/>
  <c r="AN56" i="49"/>
  <c r="AD56" i="49"/>
  <c r="T56" i="49"/>
  <c r="D56" i="49"/>
  <c r="C56" i="49"/>
  <c r="B56" i="49"/>
  <c r="AX55" i="49"/>
  <c r="AN55" i="49"/>
  <c r="AD55" i="49"/>
  <c r="T55" i="49"/>
  <c r="D55" i="49"/>
  <c r="C55" i="49"/>
  <c r="B55" i="49"/>
  <c r="AX54" i="49"/>
  <c r="AN54" i="49"/>
  <c r="AD54" i="49"/>
  <c r="T54" i="49"/>
  <c r="D54" i="49"/>
  <c r="C54" i="49"/>
  <c r="B54" i="49"/>
  <c r="AX53" i="49"/>
  <c r="AN53" i="49"/>
  <c r="AD53" i="49"/>
  <c r="T53" i="49"/>
  <c r="D53" i="49"/>
  <c r="C53" i="49"/>
  <c r="B53" i="49"/>
  <c r="AX52" i="49"/>
  <c r="AN52" i="49"/>
  <c r="AD52" i="49"/>
  <c r="T52" i="49"/>
  <c r="D52" i="49"/>
  <c r="C52" i="49"/>
  <c r="B52" i="49"/>
  <c r="AX51" i="49"/>
  <c r="AV51" i="49"/>
  <c r="AN51" i="49" s="1"/>
  <c r="AD51" i="49"/>
  <c r="T51" i="49"/>
  <c r="D51" i="49"/>
  <c r="C51" i="49"/>
  <c r="B51" i="49"/>
  <c r="AX50" i="49"/>
  <c r="AN50" i="49"/>
  <c r="AD50" i="49"/>
  <c r="T50" i="49"/>
  <c r="D50" i="49"/>
  <c r="C50" i="49"/>
  <c r="B50" i="49"/>
  <c r="AX49" i="49"/>
  <c r="AN49" i="49"/>
  <c r="AD49" i="49"/>
  <c r="T49" i="49"/>
  <c r="D49" i="49"/>
  <c r="C49" i="49"/>
  <c r="B49" i="49"/>
  <c r="AX48" i="49"/>
  <c r="AN48" i="49"/>
  <c r="AD48" i="49"/>
  <c r="T48" i="49"/>
  <c r="D48" i="49"/>
  <c r="C48" i="49"/>
  <c r="B48" i="49"/>
  <c r="AX47" i="49"/>
  <c r="AN47" i="49"/>
  <c r="AD47" i="49"/>
  <c r="T47" i="49"/>
  <c r="D47" i="49"/>
  <c r="C47" i="49"/>
  <c r="B47" i="49"/>
  <c r="AX46" i="49"/>
  <c r="AN46" i="49"/>
  <c r="AD46" i="49"/>
  <c r="T46" i="49"/>
  <c r="D46" i="49"/>
  <c r="C46" i="49"/>
  <c r="B46" i="49"/>
  <c r="AX45" i="49"/>
  <c r="AN45" i="49"/>
  <c r="AD45" i="49"/>
  <c r="T45" i="49"/>
  <c r="D45" i="49"/>
  <c r="C45" i="49"/>
  <c r="B45" i="49"/>
  <c r="AX44" i="49"/>
  <c r="AN44" i="49"/>
  <c r="AD44" i="49"/>
  <c r="T44" i="49"/>
  <c r="D44" i="49"/>
  <c r="C44" i="49"/>
  <c r="B44" i="49"/>
  <c r="AX43" i="49"/>
  <c r="AN43" i="49"/>
  <c r="AD43" i="49"/>
  <c r="T43" i="49"/>
  <c r="D43" i="49"/>
  <c r="C43" i="49"/>
  <c r="B43" i="49"/>
  <c r="AX42" i="49"/>
  <c r="AN42" i="49"/>
  <c r="AD42" i="49"/>
  <c r="T42" i="49"/>
  <c r="D42" i="49"/>
  <c r="C42" i="49"/>
  <c r="B42" i="49"/>
  <c r="AX41" i="49"/>
  <c r="AN41" i="49"/>
  <c r="AD41" i="49"/>
  <c r="T41" i="49"/>
  <c r="D41" i="49"/>
  <c r="C41" i="49"/>
  <c r="B41" i="49"/>
  <c r="AX40" i="49"/>
  <c r="AN40" i="49"/>
  <c r="AD40" i="49"/>
  <c r="T40" i="49"/>
  <c r="D40" i="49"/>
  <c r="C40" i="49"/>
  <c r="B40" i="49"/>
  <c r="AX39" i="49"/>
  <c r="AN39" i="49"/>
  <c r="AD39" i="49"/>
  <c r="T39" i="49"/>
  <c r="D39" i="49"/>
  <c r="C39" i="49"/>
  <c r="B39" i="49"/>
  <c r="AX38" i="49"/>
  <c r="AN38" i="49"/>
  <c r="AD38" i="49"/>
  <c r="T38" i="49"/>
  <c r="D38" i="49"/>
  <c r="C38" i="49"/>
  <c r="B38" i="49"/>
  <c r="AX37" i="49"/>
  <c r="AN37" i="49"/>
  <c r="AD37" i="49"/>
  <c r="T37" i="49"/>
  <c r="D37" i="49"/>
  <c r="C37" i="49"/>
  <c r="B37" i="49"/>
  <c r="AX36" i="49"/>
  <c r="AN36" i="49"/>
  <c r="AD36" i="49"/>
  <c r="T36" i="49"/>
  <c r="D36" i="49"/>
  <c r="C36" i="49"/>
  <c r="B36" i="49"/>
  <c r="AY35" i="49"/>
  <c r="AX35" i="49" s="1"/>
  <c r="AN35" i="49"/>
  <c r="AD35" i="49"/>
  <c r="T35" i="49"/>
  <c r="D35" i="49"/>
  <c r="C35" i="49"/>
  <c r="B35" i="49"/>
  <c r="AX34" i="49"/>
  <c r="AN34" i="49"/>
  <c r="AD34" i="49"/>
  <c r="T34" i="49"/>
  <c r="D34" i="49"/>
  <c r="C34" i="49"/>
  <c r="B34" i="49"/>
  <c r="AX33" i="49"/>
  <c r="AN33" i="49"/>
  <c r="AD33" i="49"/>
  <c r="T33" i="49"/>
  <c r="D33" i="49"/>
  <c r="C33" i="49"/>
  <c r="B33" i="49"/>
  <c r="AX32" i="49"/>
  <c r="AN32" i="49"/>
  <c r="AD32" i="49"/>
  <c r="T32" i="49"/>
  <c r="D32" i="49"/>
  <c r="C32" i="49"/>
  <c r="B32" i="49"/>
  <c r="AX31" i="49"/>
  <c r="AN31" i="49"/>
  <c r="AD31" i="49"/>
  <c r="T31" i="49"/>
  <c r="D31" i="49"/>
  <c r="C31" i="49"/>
  <c r="B31" i="49"/>
  <c r="AX30" i="49"/>
  <c r="AN30" i="49"/>
  <c r="AD30" i="49"/>
  <c r="T30" i="49"/>
  <c r="D30" i="49"/>
  <c r="C30" i="49"/>
  <c r="B30" i="49"/>
  <c r="AX29" i="49"/>
  <c r="AN29" i="49"/>
  <c r="AD29" i="49"/>
  <c r="T29" i="49"/>
  <c r="D29" i="49"/>
  <c r="C29" i="49"/>
  <c r="B29" i="49"/>
  <c r="AX28" i="49"/>
  <c r="AN28" i="49"/>
  <c r="AD28" i="49"/>
  <c r="T28" i="49"/>
  <c r="D28" i="49"/>
  <c r="C28" i="49"/>
  <c r="B28" i="49"/>
  <c r="AX27" i="49"/>
  <c r="AN27" i="49"/>
  <c r="AD27" i="49"/>
  <c r="T27" i="49"/>
  <c r="D27" i="49"/>
  <c r="C27" i="49"/>
  <c r="B27" i="49"/>
  <c r="AX26" i="49"/>
  <c r="AN26" i="49"/>
  <c r="AD26" i="49"/>
  <c r="T26" i="49"/>
  <c r="D26" i="49"/>
  <c r="C26" i="49"/>
  <c r="B26" i="49"/>
  <c r="AX25" i="49"/>
  <c r="AN25" i="49"/>
  <c r="AD25" i="49"/>
  <c r="T25" i="49"/>
  <c r="D25" i="49"/>
  <c r="C25" i="49"/>
  <c r="B25" i="49"/>
  <c r="AX24" i="49"/>
  <c r="AN24" i="49"/>
  <c r="AD24" i="49"/>
  <c r="T24" i="49"/>
  <c r="D24" i="49"/>
  <c r="C24" i="49"/>
  <c r="B24" i="49"/>
  <c r="AX23" i="49"/>
  <c r="AN23" i="49"/>
  <c r="AD23" i="49"/>
  <c r="T23" i="49"/>
  <c r="D23" i="49"/>
  <c r="C23" i="49"/>
  <c r="B23" i="49"/>
  <c r="AX22" i="49"/>
  <c r="AN22" i="49"/>
  <c r="AD22" i="49"/>
  <c r="T22" i="49"/>
  <c r="D22" i="49"/>
  <c r="C22" i="49"/>
  <c r="B22" i="49"/>
  <c r="AX21" i="49"/>
  <c r="AN21" i="49"/>
  <c r="AD21" i="49"/>
  <c r="T21" i="49"/>
  <c r="D21" i="49"/>
  <c r="C21" i="49"/>
  <c r="B21" i="49"/>
  <c r="AX20" i="49"/>
  <c r="AN20" i="49"/>
  <c r="AD20" i="49"/>
  <c r="T20" i="49"/>
  <c r="D20" i="49"/>
  <c r="C20" i="49"/>
  <c r="B20" i="49"/>
  <c r="AX19" i="49"/>
  <c r="AN19" i="49"/>
  <c r="AD19" i="49"/>
  <c r="T19" i="49"/>
  <c r="D19" i="49"/>
  <c r="C19" i="49"/>
  <c r="B19" i="49"/>
  <c r="AX18" i="49"/>
  <c r="AN18" i="49"/>
  <c r="AD18" i="49"/>
  <c r="T18" i="49"/>
  <c r="D18" i="49"/>
  <c r="C18" i="49"/>
  <c r="B18" i="49"/>
  <c r="AX17" i="49"/>
  <c r="AN17" i="49"/>
  <c r="AD17" i="49"/>
  <c r="T17" i="49"/>
  <c r="D17" i="49"/>
  <c r="C17" i="49"/>
  <c r="B17" i="49"/>
  <c r="AX16" i="49"/>
  <c r="AN16" i="49"/>
  <c r="AD16" i="49"/>
  <c r="T16" i="49"/>
  <c r="D16" i="49"/>
  <c r="C16" i="49"/>
  <c r="B16" i="49"/>
  <c r="AX15" i="49"/>
  <c r="AN15" i="49"/>
  <c r="AD15" i="49"/>
  <c r="T15" i="49"/>
  <c r="D15" i="49"/>
  <c r="C15" i="49"/>
  <c r="B15" i="49"/>
  <c r="AX14" i="49"/>
  <c r="AN14" i="49"/>
  <c r="AD14" i="49"/>
  <c r="V14" i="49"/>
  <c r="T14" i="49" s="1"/>
  <c r="D14" i="49"/>
  <c r="C14" i="49"/>
  <c r="B14" i="49"/>
  <c r="AX13" i="49"/>
  <c r="AN13" i="49"/>
  <c r="AD13" i="49"/>
  <c r="T13" i="49"/>
  <c r="D13" i="49"/>
  <c r="C13" i="49"/>
  <c r="B13" i="49"/>
  <c r="AX12" i="49"/>
  <c r="AN12" i="49"/>
  <c r="AD12" i="49"/>
  <c r="T12" i="49"/>
  <c r="D12" i="49"/>
  <c r="C12" i="49"/>
  <c r="B12" i="49"/>
  <c r="AX11" i="49"/>
  <c r="AN11" i="49"/>
  <c r="AD11" i="49"/>
  <c r="T11" i="49"/>
  <c r="D11" i="49"/>
  <c r="C11" i="49"/>
  <c r="B11" i="49"/>
  <c r="AX10" i="49"/>
  <c r="AN10" i="49"/>
  <c r="AD10" i="49"/>
  <c r="T10" i="49"/>
  <c r="D10" i="49"/>
  <c r="C10" i="49"/>
  <c r="B10" i="49"/>
  <c r="AX9" i="49"/>
  <c r="AN9" i="49"/>
  <c r="AD9" i="49"/>
  <c r="T9" i="49"/>
  <c r="D9" i="49"/>
  <c r="C9" i="49"/>
  <c r="B9" i="49"/>
  <c r="AX8" i="49"/>
  <c r="AN8" i="49"/>
  <c r="AD8" i="49"/>
  <c r="T8" i="49"/>
  <c r="D8" i="49"/>
  <c r="C8" i="49"/>
  <c r="B8" i="49"/>
  <c r="AX7" i="49"/>
  <c r="AN7" i="49"/>
  <c r="AD7" i="49"/>
  <c r="T7" i="49"/>
  <c r="D7" i="49"/>
  <c r="C7" i="49"/>
  <c r="B7" i="49"/>
  <c r="AX6" i="49"/>
  <c r="AN6" i="49"/>
  <c r="AD6" i="49"/>
  <c r="T6" i="49"/>
  <c r="D6" i="49"/>
  <c r="C6" i="49"/>
  <c r="B6" i="49"/>
  <c r="AX5" i="49"/>
  <c r="AN5" i="49"/>
  <c r="AD5" i="49"/>
  <c r="T5" i="49"/>
  <c r="D5" i="49"/>
  <c r="C5" i="49"/>
  <c r="B5" i="49"/>
  <c r="AX4" i="49"/>
  <c r="AV4" i="49"/>
  <c r="AN4" i="49"/>
  <c r="AD4" i="49"/>
  <c r="T4" i="49"/>
  <c r="D4" i="49"/>
  <c r="C4" i="49"/>
  <c r="B4" i="49"/>
  <c r="S75" i="49" l="1"/>
  <c r="S79" i="49"/>
  <c r="S118" i="49"/>
  <c r="S122" i="49"/>
  <c r="AN245" i="49"/>
  <c r="S38" i="49"/>
  <c r="S42" i="49"/>
  <c r="S46" i="49"/>
  <c r="S78" i="49"/>
  <c r="S82" i="49"/>
  <c r="S121" i="49"/>
  <c r="S77" i="49"/>
  <c r="S81" i="49"/>
  <c r="S120" i="49"/>
  <c r="S76" i="49"/>
  <c r="S80" i="49"/>
  <c r="S119" i="49"/>
  <c r="S362" i="49"/>
  <c r="S366" i="49"/>
  <c r="S370" i="49"/>
  <c r="S37" i="49"/>
  <c r="S41" i="49"/>
  <c r="S45" i="49"/>
  <c r="S49" i="49"/>
  <c r="S162" i="49"/>
  <c r="S285" i="49"/>
  <c r="S289" i="49"/>
  <c r="S293" i="49"/>
  <c r="S303" i="49"/>
  <c r="S313" i="49"/>
  <c r="S317" i="49"/>
  <c r="S321" i="49"/>
  <c r="S325" i="49"/>
  <c r="S329" i="49"/>
  <c r="S333" i="49"/>
  <c r="S361" i="49"/>
  <c r="S365" i="49"/>
  <c r="S369" i="49"/>
  <c r="S373" i="49"/>
  <c r="S388" i="49"/>
  <c r="S484" i="49"/>
  <c r="S514" i="49"/>
  <c r="S567" i="49"/>
  <c r="S571" i="49"/>
  <c r="S40" i="49"/>
  <c r="S44" i="49"/>
  <c r="S73" i="49"/>
  <c r="S83" i="49"/>
  <c r="S87" i="49"/>
  <c r="S91" i="49"/>
  <c r="S95" i="49"/>
  <c r="S114" i="49"/>
  <c r="S115" i="49"/>
  <c r="S117" i="49"/>
  <c r="S136" i="49"/>
  <c r="S140" i="49"/>
  <c r="S144" i="49"/>
  <c r="S148" i="49"/>
  <c r="S152" i="49"/>
  <c r="S156" i="49"/>
  <c r="S161" i="49"/>
  <c r="S171" i="49"/>
  <c r="S175" i="49"/>
  <c r="S179" i="49"/>
  <c r="S183" i="49"/>
  <c r="S187" i="49"/>
  <c r="S191" i="49"/>
  <c r="S197" i="49"/>
  <c r="S201" i="49"/>
  <c r="S230" i="49"/>
  <c r="AN243" i="49"/>
  <c r="S284" i="49"/>
  <c r="S288" i="49"/>
  <c r="S292" i="49"/>
  <c r="S302" i="49"/>
  <c r="S312" i="49"/>
  <c r="S316" i="49"/>
  <c r="S320" i="49"/>
  <c r="S324" i="49"/>
  <c r="S328" i="49"/>
  <c r="S332" i="49"/>
  <c r="S360" i="49"/>
  <c r="S364" i="49"/>
  <c r="S368" i="49"/>
  <c r="S372" i="49"/>
  <c r="AN506" i="49"/>
  <c r="S513" i="49"/>
  <c r="S566" i="49"/>
  <c r="S570" i="49"/>
  <c r="S36" i="49"/>
  <c r="S48" i="49"/>
  <c r="S67" i="49"/>
  <c r="S39" i="49"/>
  <c r="S43" i="49"/>
  <c r="S47" i="49"/>
  <c r="AN247" i="49"/>
  <c r="S247" i="49" s="1"/>
  <c r="S337" i="49"/>
  <c r="S341" i="49"/>
  <c r="S345" i="49"/>
  <c r="S349" i="49"/>
  <c r="S353" i="49"/>
  <c r="S357" i="49"/>
  <c r="S363" i="49"/>
  <c r="S367" i="49"/>
  <c r="S371" i="49"/>
  <c r="S512" i="49"/>
  <c r="S565" i="49"/>
  <c r="S569" i="49"/>
  <c r="S50" i="49"/>
  <c r="S55" i="49"/>
  <c r="S59" i="49"/>
  <c r="S66" i="49"/>
  <c r="S64" i="49"/>
  <c r="S203" i="49"/>
  <c r="S235" i="49"/>
  <c r="S239" i="49"/>
  <c r="S275" i="49"/>
  <c r="S286" i="49"/>
  <c r="S290" i="49"/>
  <c r="S300" i="49"/>
  <c r="S304" i="49"/>
  <c r="S314" i="49"/>
  <c r="S318" i="49"/>
  <c r="S322" i="49"/>
  <c r="S326" i="49"/>
  <c r="S330" i="49"/>
  <c r="S101" i="49"/>
  <c r="S105" i="49"/>
  <c r="S109" i="49"/>
  <c r="S206" i="49"/>
  <c r="S210" i="49"/>
  <c r="S214" i="49"/>
  <c r="S219" i="49"/>
  <c r="AN220" i="49"/>
  <c r="S220" i="49" s="1"/>
  <c r="AN221" i="49"/>
  <c r="S221" i="49" s="1"/>
  <c r="AN222" i="49"/>
  <c r="S222" i="49" s="1"/>
  <c r="AN223" i="49"/>
  <c r="S223" i="49" s="1"/>
  <c r="AN224" i="49"/>
  <c r="S224" i="49" s="1"/>
  <c r="S5" i="49"/>
  <c r="S9" i="49"/>
  <c r="S13" i="49"/>
  <c r="S16" i="49"/>
  <c r="S20" i="49"/>
  <c r="S24" i="49"/>
  <c r="S28" i="49"/>
  <c r="S32" i="49"/>
  <c r="S65" i="49"/>
  <c r="S272" i="49"/>
  <c r="S283" i="49"/>
  <c r="S287" i="49"/>
  <c r="S291" i="49"/>
  <c r="S301" i="49"/>
  <c r="S310" i="49"/>
  <c r="S315" i="49"/>
  <c r="S319" i="49"/>
  <c r="S323" i="49"/>
  <c r="S327" i="49"/>
  <c r="S331" i="49"/>
  <c r="S225" i="49"/>
  <c r="S231" i="49"/>
  <c r="AN249" i="49"/>
  <c r="S249" i="49" s="1"/>
  <c r="S251" i="49"/>
  <c r="S255" i="49"/>
  <c r="S256" i="49"/>
  <c r="S260" i="49"/>
  <c r="S264" i="49"/>
  <c r="S270" i="49"/>
  <c r="S278" i="49"/>
  <c r="S282" i="49"/>
  <c r="S295" i="49"/>
  <c r="S299" i="49"/>
  <c r="S305" i="49"/>
  <c r="S311" i="49"/>
  <c r="S336" i="49"/>
  <c r="S340" i="49"/>
  <c r="S344" i="49"/>
  <c r="S348" i="49"/>
  <c r="S352" i="49"/>
  <c r="S356" i="49"/>
  <c r="S387" i="49"/>
  <c r="S391" i="49"/>
  <c r="S393" i="49"/>
  <c r="S397" i="49"/>
  <c r="S401" i="49"/>
  <c r="S426" i="49"/>
  <c r="S430" i="49"/>
  <c r="S435" i="49"/>
  <c r="S465" i="49"/>
  <c r="S469" i="49"/>
  <c r="S477" i="49"/>
  <c r="S481" i="49"/>
  <c r="AN483" i="49"/>
  <c r="S483" i="49" s="1"/>
  <c r="S488" i="49"/>
  <c r="S492" i="49"/>
  <c r="S497" i="49"/>
  <c r="S501" i="49"/>
  <c r="S505" i="49"/>
  <c r="AN508" i="49"/>
  <c r="S606" i="49"/>
  <c r="S610" i="49"/>
  <c r="S614" i="49"/>
  <c r="S618" i="49"/>
  <c r="S335" i="49"/>
  <c r="S339" i="49"/>
  <c r="S343" i="49"/>
  <c r="S347" i="49"/>
  <c r="S351" i="49"/>
  <c r="S355" i="49"/>
  <c r="S386" i="49"/>
  <c r="S390" i="49"/>
  <c r="S392" i="49"/>
  <c r="S396" i="49"/>
  <c r="S400" i="49"/>
  <c r="S434" i="49"/>
  <c r="S438" i="49"/>
  <c r="S442" i="49"/>
  <c r="S450" i="49"/>
  <c r="S454" i="49"/>
  <c r="S458" i="49"/>
  <c r="S464" i="49"/>
  <c r="S468" i="49"/>
  <c r="S511" i="49"/>
  <c r="S519" i="49"/>
  <c r="S523" i="49"/>
  <c r="S525" i="49"/>
  <c r="S529" i="49"/>
  <c r="S533" i="49"/>
  <c r="S538" i="49"/>
  <c r="S542" i="49"/>
  <c r="S544" i="49"/>
  <c r="S548" i="49"/>
  <c r="S552" i="49"/>
  <c r="S557" i="49"/>
  <c r="S560" i="49"/>
  <c r="S564" i="49"/>
  <c r="S573" i="49"/>
  <c r="S577" i="49"/>
  <c r="S584" i="49"/>
  <c r="S588" i="49"/>
  <c r="S592" i="49"/>
  <c r="S596" i="49"/>
  <c r="S600" i="49"/>
  <c r="S604" i="49"/>
  <c r="S609" i="49"/>
  <c r="S613" i="49"/>
  <c r="S617" i="49"/>
  <c r="S621" i="49"/>
  <c r="S640" i="49"/>
  <c r="S644" i="49"/>
  <c r="S196" i="49"/>
  <c r="S200" i="49"/>
  <c r="S334" i="49"/>
  <c r="S338" i="49"/>
  <c r="S342" i="49"/>
  <c r="S346" i="49"/>
  <c r="S350" i="49"/>
  <c r="S354" i="49"/>
  <c r="S358" i="49"/>
  <c r="S374" i="49"/>
  <c r="S378" i="49"/>
  <c r="S382" i="49"/>
  <c r="S389" i="49"/>
  <c r="S6" i="49"/>
  <c r="S10" i="49"/>
  <c r="S17" i="49"/>
  <c r="S21" i="49"/>
  <c r="S25" i="49"/>
  <c r="S29" i="49"/>
  <c r="S33" i="49"/>
  <c r="S52" i="49"/>
  <c r="S56" i="49"/>
  <c r="S61" i="49"/>
  <c r="S116" i="49"/>
  <c r="S137" i="49"/>
  <c r="S141" i="49"/>
  <c r="S145" i="49"/>
  <c r="S149" i="49"/>
  <c r="S153" i="49"/>
  <c r="S157" i="49"/>
  <c r="S164" i="49"/>
  <c r="S168" i="49"/>
  <c r="S172" i="49"/>
  <c r="S176" i="49"/>
  <c r="S180" i="49"/>
  <c r="S184" i="49"/>
  <c r="S188" i="49"/>
  <c r="S192" i="49"/>
  <c r="S198" i="49"/>
  <c r="S202" i="49"/>
  <c r="S232" i="49"/>
  <c r="S243" i="49"/>
  <c r="S279" i="49"/>
  <c r="S296" i="49"/>
  <c r="S8" i="49"/>
  <c r="S23" i="49"/>
  <c r="S27" i="49"/>
  <c r="S31" i="49"/>
  <c r="S54" i="49"/>
  <c r="S69" i="49"/>
  <c r="S93" i="49"/>
  <c r="S97" i="49"/>
  <c r="S99" i="49"/>
  <c r="S103" i="49"/>
  <c r="S107" i="49"/>
  <c r="S111" i="49"/>
  <c r="S250" i="49"/>
  <c r="S254" i="49"/>
  <c r="S259" i="49"/>
  <c r="S263" i="49"/>
  <c r="S267" i="49"/>
  <c r="S12" i="49"/>
  <c r="S15" i="49"/>
  <c r="S19" i="49"/>
  <c r="S58" i="49"/>
  <c r="S71" i="49"/>
  <c r="S85" i="49"/>
  <c r="S89" i="49"/>
  <c r="S7" i="49"/>
  <c r="S11" i="49"/>
  <c r="S14" i="49"/>
  <c r="S18" i="49"/>
  <c r="S22" i="49"/>
  <c r="S26" i="49"/>
  <c r="S30" i="49"/>
  <c r="S34" i="49"/>
  <c r="S51" i="49"/>
  <c r="S53" i="49"/>
  <c r="S57" i="49"/>
  <c r="S62" i="49"/>
  <c r="S68" i="49"/>
  <c r="S84" i="49"/>
  <c r="S88" i="49"/>
  <c r="S92" i="49"/>
  <c r="S96" i="49"/>
  <c r="S98" i="49"/>
  <c r="S102" i="49"/>
  <c r="S106" i="49"/>
  <c r="S110" i="49"/>
  <c r="S195" i="49"/>
  <c r="S199" i="49"/>
  <c r="S207" i="49"/>
  <c r="S211" i="49"/>
  <c r="S215" i="49"/>
  <c r="S228" i="49"/>
  <c r="AN229" i="49"/>
  <c r="S229" i="49" s="1"/>
  <c r="S233" i="49"/>
  <c r="S236" i="49"/>
  <c r="S240" i="49"/>
  <c r="AN244" i="49"/>
  <c r="S244" i="49" s="1"/>
  <c r="S377" i="49"/>
  <c r="S381" i="49"/>
  <c r="S385" i="49"/>
  <c r="S139" i="49"/>
  <c r="S143" i="49"/>
  <c r="S147" i="49"/>
  <c r="S151" i="49"/>
  <c r="S155" i="49"/>
  <c r="S159" i="49"/>
  <c r="S160" i="49"/>
  <c r="S170" i="49"/>
  <c r="S174" i="49"/>
  <c r="S178" i="49"/>
  <c r="S182" i="49"/>
  <c r="S186" i="49"/>
  <c r="S190" i="49"/>
  <c r="S194" i="49"/>
  <c r="S218" i="49"/>
  <c r="S226" i="49"/>
  <c r="AN227" i="49"/>
  <c r="S227" i="49" s="1"/>
  <c r="S234" i="49"/>
  <c r="S238" i="49"/>
  <c r="S242" i="49"/>
  <c r="S245" i="49"/>
  <c r="AN246" i="49"/>
  <c r="S246" i="49" s="1"/>
  <c r="S253" i="49"/>
  <c r="S258" i="49"/>
  <c r="S262" i="49"/>
  <c r="S266" i="49"/>
  <c r="S268" i="49"/>
  <c r="S271" i="49"/>
  <c r="S277" i="49"/>
  <c r="S281" i="49"/>
  <c r="S294" i="49"/>
  <c r="S298" i="49"/>
  <c r="S308" i="49"/>
  <c r="S376" i="49"/>
  <c r="S380" i="49"/>
  <c r="S384" i="49"/>
  <c r="S395" i="49"/>
  <c r="S399" i="49"/>
  <c r="S403" i="49"/>
  <c r="S407" i="49"/>
  <c r="S411" i="49"/>
  <c r="S415" i="49"/>
  <c r="S419" i="49"/>
  <c r="S423" i="49"/>
  <c r="S428" i="49"/>
  <c r="S432" i="49"/>
  <c r="S467" i="49"/>
  <c r="S479" i="49"/>
  <c r="S490" i="49"/>
  <c r="S494" i="49"/>
  <c r="S495" i="49"/>
  <c r="S499" i="49"/>
  <c r="S510" i="49"/>
  <c r="S608" i="49"/>
  <c r="S612" i="49"/>
  <c r="S616" i="49"/>
  <c r="S620" i="49"/>
  <c r="S653" i="49"/>
  <c r="S657" i="49"/>
  <c r="S661" i="49"/>
  <c r="S665" i="49"/>
  <c r="S669" i="49"/>
  <c r="S673" i="49"/>
  <c r="S681" i="49"/>
  <c r="S683" i="49"/>
  <c r="S687" i="49"/>
  <c r="S70" i="49"/>
  <c r="S72" i="49"/>
  <c r="S86" i="49"/>
  <c r="S90" i="49"/>
  <c r="S94" i="49"/>
  <c r="S100" i="49"/>
  <c r="S104" i="49"/>
  <c r="S108" i="49"/>
  <c r="S112" i="49"/>
  <c r="S123" i="49"/>
  <c r="S126" i="49"/>
  <c r="S130" i="49"/>
  <c r="S134" i="49"/>
  <c r="S138" i="49"/>
  <c r="S142" i="49"/>
  <c r="S146" i="49"/>
  <c r="S150" i="49"/>
  <c r="S154" i="49"/>
  <c r="S158" i="49"/>
  <c r="S165" i="49"/>
  <c r="S169" i="49"/>
  <c r="S173" i="49"/>
  <c r="S177" i="49"/>
  <c r="S181" i="49"/>
  <c r="S185" i="49"/>
  <c r="S189" i="49"/>
  <c r="S193" i="49"/>
  <c r="S217" i="49"/>
  <c r="S237" i="49"/>
  <c r="S241" i="49"/>
  <c r="AN248" i="49"/>
  <c r="S248" i="49" s="1"/>
  <c r="S252" i="49"/>
  <c r="S257" i="49"/>
  <c r="S261" i="49"/>
  <c r="S265" i="49"/>
  <c r="S276" i="49"/>
  <c r="S280" i="49"/>
  <c r="S297" i="49"/>
  <c r="S307" i="49"/>
  <c r="S379" i="49"/>
  <c r="S383" i="49"/>
  <c r="S394" i="49"/>
  <c r="S398" i="49"/>
  <c r="S436" i="49"/>
  <c r="S440" i="49"/>
  <c r="S444" i="49"/>
  <c r="S448" i="49"/>
  <c r="S452" i="49"/>
  <c r="S456" i="49"/>
  <c r="S460" i="49"/>
  <c r="S466" i="49"/>
  <c r="S470" i="49"/>
  <c r="S474" i="49"/>
  <c r="S507" i="49"/>
  <c r="S517" i="49"/>
  <c r="S521" i="49"/>
  <c r="S550" i="49"/>
  <c r="S555" i="49"/>
  <c r="S562" i="49"/>
  <c r="S582" i="49"/>
  <c r="S586" i="49"/>
  <c r="S590" i="49"/>
  <c r="S594" i="49"/>
  <c r="S598" i="49"/>
  <c r="S602" i="49"/>
  <c r="S607" i="49"/>
  <c r="S611" i="49"/>
  <c r="S615" i="49"/>
  <c r="S619" i="49"/>
  <c r="S624" i="49"/>
  <c r="S628" i="49"/>
  <c r="S632" i="49"/>
  <c r="S636" i="49"/>
  <c r="S642" i="49"/>
  <c r="S647" i="49"/>
  <c r="S402" i="49"/>
  <c r="S404" i="49"/>
  <c r="S408" i="49"/>
  <c r="S412" i="49"/>
  <c r="S416" i="49"/>
  <c r="S424" i="49"/>
  <c r="S425" i="49"/>
  <c r="S429" i="49"/>
  <c r="S433" i="49"/>
  <c r="S441" i="49"/>
  <c r="S445" i="49"/>
  <c r="S449" i="49"/>
  <c r="S453" i="49"/>
  <c r="S457" i="49"/>
  <c r="S461" i="49"/>
  <c r="S463" i="49"/>
  <c r="S471" i="49"/>
  <c r="S472" i="49"/>
  <c r="S476" i="49"/>
  <c r="S480" i="49"/>
  <c r="S487" i="49"/>
  <c r="S491" i="49"/>
  <c r="S496" i="49"/>
  <c r="S500" i="49"/>
  <c r="S504" i="49"/>
  <c r="S518" i="49"/>
  <c r="S522" i="49"/>
  <c r="S537" i="49"/>
  <c r="S541" i="49"/>
  <c r="S547" i="49"/>
  <c r="S551" i="49"/>
  <c r="S556" i="49"/>
  <c r="S559" i="49"/>
  <c r="S563" i="49"/>
  <c r="S583" i="49"/>
  <c r="S587" i="49"/>
  <c r="S591" i="49"/>
  <c r="S595" i="49"/>
  <c r="S599" i="49"/>
  <c r="S603" i="49"/>
  <c r="S639" i="49"/>
  <c r="S643" i="49"/>
  <c r="S654" i="49"/>
  <c r="S658" i="49"/>
  <c r="S662" i="49"/>
  <c r="S666" i="49"/>
  <c r="S670" i="49"/>
  <c r="S674" i="49"/>
  <c r="S677" i="49"/>
  <c r="S422" i="49"/>
  <c r="S427" i="49"/>
  <c r="S431" i="49"/>
  <c r="S437" i="49"/>
  <c r="S439" i="49"/>
  <c r="S443" i="49"/>
  <c r="S447" i="49"/>
  <c r="S451" i="49"/>
  <c r="S455" i="49"/>
  <c r="S459" i="49"/>
  <c r="S473" i="49"/>
  <c r="S475" i="49"/>
  <c r="S478" i="49"/>
  <c r="S482" i="49"/>
  <c r="S486" i="49"/>
  <c r="S489" i="49"/>
  <c r="S493" i="49"/>
  <c r="S498" i="49"/>
  <c r="S502" i="49"/>
  <c r="AN509" i="49"/>
  <c r="S509" i="49" s="1"/>
  <c r="S516" i="49"/>
  <c r="S520" i="49"/>
  <c r="S530" i="49"/>
  <c r="S534" i="49"/>
  <c r="S549" i="49"/>
  <c r="S554" i="49"/>
  <c r="S558" i="49"/>
  <c r="S561" i="49"/>
  <c r="S574" i="49"/>
  <c r="S578" i="49"/>
  <c r="S581" i="49"/>
  <c r="S585" i="49"/>
  <c r="S589" i="49"/>
  <c r="S593" i="49"/>
  <c r="S597" i="49"/>
  <c r="S601" i="49"/>
  <c r="S605" i="49"/>
  <c r="S623" i="49"/>
  <c r="S627" i="49"/>
  <c r="S631" i="49"/>
  <c r="S635" i="49"/>
  <c r="S641" i="49"/>
  <c r="S645" i="49"/>
  <c r="S646" i="49"/>
  <c r="S650" i="49"/>
  <c r="S652" i="49"/>
  <c r="S656" i="49"/>
  <c r="S660" i="49"/>
  <c r="S664" i="49"/>
  <c r="S668" i="49"/>
  <c r="S672" i="49"/>
  <c r="S676" i="49"/>
  <c r="S680" i="49"/>
  <c r="S682" i="49"/>
  <c r="S686" i="49"/>
  <c r="S690" i="49"/>
  <c r="S35" i="49"/>
  <c r="S74" i="49"/>
  <c r="S124" i="49"/>
  <c r="S128" i="49"/>
  <c r="S132" i="49"/>
  <c r="S166" i="49"/>
  <c r="S205" i="49"/>
  <c r="S209" i="49"/>
  <c r="S213" i="49"/>
  <c r="S274" i="49"/>
  <c r="AF695" i="49"/>
  <c r="AF693" i="49"/>
  <c r="AZ695" i="49"/>
  <c r="AZ693" i="49"/>
  <c r="AD60" i="49"/>
  <c r="S60" i="49" s="1"/>
  <c r="AL695" i="49"/>
  <c r="AL693" i="49"/>
  <c r="AX63" i="49"/>
  <c r="S63" i="49" s="1"/>
  <c r="S113" i="49"/>
  <c r="S127" i="49"/>
  <c r="S131" i="49"/>
  <c r="S135" i="49"/>
  <c r="S204" i="49"/>
  <c r="S208" i="49"/>
  <c r="S212" i="49"/>
  <c r="S216" i="49"/>
  <c r="V695" i="49"/>
  <c r="V693" i="49"/>
  <c r="AY695" i="49"/>
  <c r="AY693" i="49"/>
  <c r="AZ694" i="49" s="1"/>
  <c r="S4" i="49"/>
  <c r="AV695" i="49"/>
  <c r="AV693" i="49"/>
  <c r="AP695" i="49"/>
  <c r="AP693" i="49"/>
  <c r="U695" i="49"/>
  <c r="U693" i="49"/>
  <c r="S125" i="49"/>
  <c r="S129" i="49"/>
  <c r="S133" i="49"/>
  <c r="S163" i="49"/>
  <c r="S167" i="49"/>
  <c r="S273" i="49"/>
  <c r="AO693" i="49"/>
  <c r="AP694" i="49" s="1"/>
  <c r="AO695" i="49"/>
  <c r="BF695" i="49"/>
  <c r="BF693" i="49"/>
  <c r="AG693" i="49"/>
  <c r="AG695" i="49"/>
  <c r="S306" i="49"/>
  <c r="AU695" i="49"/>
  <c r="AU693" i="49"/>
  <c r="AN309" i="49"/>
  <c r="S375" i="49"/>
  <c r="S405" i="49"/>
  <c r="S409" i="49"/>
  <c r="S413" i="49"/>
  <c r="S417" i="49"/>
  <c r="S421" i="49"/>
  <c r="S446" i="49"/>
  <c r="S462" i="49"/>
  <c r="AE695" i="49"/>
  <c r="AE693" i="49"/>
  <c r="AF694" i="49" s="1"/>
  <c r="BA693" i="49"/>
  <c r="BA695" i="49"/>
  <c r="S359" i="49"/>
  <c r="S485" i="49"/>
  <c r="W695" i="49"/>
  <c r="W693" i="49"/>
  <c r="AQ695" i="49"/>
  <c r="AQ693" i="49"/>
  <c r="AB695" i="49"/>
  <c r="AB696" i="49" s="1"/>
  <c r="AB693" i="49"/>
  <c r="S406" i="49"/>
  <c r="S410" i="49"/>
  <c r="S414" i="49"/>
  <c r="S418" i="49"/>
  <c r="Z695" i="49"/>
  <c r="Z693" i="49"/>
  <c r="BD695" i="49"/>
  <c r="BD693" i="49"/>
  <c r="S526" i="49"/>
  <c r="AT695" i="49"/>
  <c r="AT693" i="49"/>
  <c r="AM695" i="49"/>
  <c r="AM693" i="49"/>
  <c r="AD536" i="49"/>
  <c r="AD693" i="49" s="1"/>
  <c r="AC693" i="49"/>
  <c r="AK693" i="49"/>
  <c r="AJ695" i="49"/>
  <c r="AJ693" i="49"/>
  <c r="S503" i="49"/>
  <c r="S524" i="49"/>
  <c r="S528" i="49"/>
  <c r="S532" i="49"/>
  <c r="S540" i="49"/>
  <c r="S546" i="49"/>
  <c r="S576" i="49"/>
  <c r="S580" i="49"/>
  <c r="S622" i="49"/>
  <c r="S626" i="49"/>
  <c r="S630" i="49"/>
  <c r="S634" i="49"/>
  <c r="S638" i="49"/>
  <c r="S649" i="49"/>
  <c r="S678" i="49"/>
  <c r="S685" i="49"/>
  <c r="S689" i="49"/>
  <c r="T420" i="49"/>
  <c r="S420" i="49" s="1"/>
  <c r="S506" i="49"/>
  <c r="S508" i="49"/>
  <c r="S527" i="49"/>
  <c r="S531" i="49"/>
  <c r="S535" i="49"/>
  <c r="BG695" i="49"/>
  <c r="BG693" i="49"/>
  <c r="AX536" i="49"/>
  <c r="S539" i="49"/>
  <c r="S543" i="49"/>
  <c r="S545" i="49"/>
  <c r="S553" i="49"/>
  <c r="S575" i="49"/>
  <c r="S579" i="49"/>
  <c r="S625" i="49"/>
  <c r="S629" i="49"/>
  <c r="S633" i="49"/>
  <c r="S637" i="49"/>
  <c r="S648" i="49"/>
  <c r="S684" i="49"/>
  <c r="S688" i="49"/>
  <c r="AC695" i="49"/>
  <c r="AW695" i="49"/>
  <c r="AN695" i="49" l="1"/>
  <c r="S536" i="49"/>
  <c r="AD695" i="49"/>
  <c r="T695" i="49"/>
  <c r="AX693" i="49"/>
  <c r="AN693" i="49"/>
  <c r="S309" i="49"/>
  <c r="S693" i="49" s="1"/>
  <c r="AX695" i="49"/>
  <c r="T693" i="49"/>
  <c r="X691" i="46"/>
  <c r="S695" i="49" l="1"/>
  <c r="H10" i="47"/>
  <c r="G10" i="47"/>
  <c r="F10" i="47"/>
  <c r="E10" i="47"/>
  <c r="D10" i="47"/>
  <c r="D74" i="39"/>
  <c r="F74" i="39" s="1"/>
  <c r="D73" i="39"/>
  <c r="F73" i="39"/>
  <c r="D72" i="39"/>
  <c r="F72" i="39"/>
  <c r="D71" i="39"/>
  <c r="F71" i="39"/>
  <c r="D70" i="39"/>
  <c r="F70" i="39"/>
  <c r="D69" i="39"/>
  <c r="F69" i="39" s="1"/>
  <c r="D68" i="39"/>
  <c r="F68" i="39"/>
  <c r="D67" i="39"/>
  <c r="F67" i="39" s="1"/>
  <c r="D66" i="39"/>
  <c r="F66" i="39"/>
  <c r="D65" i="39"/>
  <c r="F65" i="39"/>
  <c r="D64" i="39"/>
  <c r="F64" i="39"/>
  <c r="D63" i="39"/>
  <c r="F63" i="39" s="1"/>
  <c r="D62" i="39"/>
  <c r="F62" i="39" s="1"/>
  <c r="D61" i="39"/>
  <c r="F61" i="39" s="1"/>
  <c r="D60" i="39"/>
  <c r="F60" i="39" s="1"/>
  <c r="D59" i="39"/>
  <c r="F59" i="39" s="1"/>
  <c r="D58" i="39"/>
  <c r="F58" i="39" s="1"/>
  <c r="D57" i="39"/>
  <c r="F57" i="39" s="1"/>
  <c r="D56" i="39"/>
  <c r="F56" i="39"/>
  <c r="D55" i="39"/>
  <c r="F55" i="39" s="1"/>
  <c r="D54" i="39"/>
  <c r="F54" i="39"/>
  <c r="D53" i="39"/>
  <c r="F53" i="39" s="1"/>
  <c r="D52" i="39"/>
  <c r="F52" i="39" s="1"/>
  <c r="D51" i="39"/>
  <c r="F51" i="39"/>
  <c r="D50" i="39"/>
  <c r="F50" i="39" s="1"/>
  <c r="D49" i="39"/>
  <c r="F49" i="39"/>
  <c r="D48" i="39"/>
  <c r="F48" i="39"/>
  <c r="D47" i="39"/>
  <c r="F47" i="39" s="1"/>
  <c r="D46" i="39"/>
  <c r="F46" i="39" s="1"/>
  <c r="D45" i="39"/>
  <c r="F45" i="39" s="1"/>
  <c r="D44" i="39"/>
  <c r="F44" i="39" s="1"/>
  <c r="D43" i="39"/>
  <c r="F43" i="39"/>
  <c r="D42" i="39"/>
  <c r="F42" i="39"/>
  <c r="D41" i="39"/>
  <c r="F41" i="39"/>
  <c r="D40" i="39"/>
  <c r="F40" i="39" s="1"/>
  <c r="D39" i="39"/>
  <c r="F39" i="39"/>
  <c r="D38" i="39"/>
  <c r="F38" i="39" s="1"/>
  <c r="D37" i="39"/>
  <c r="F37" i="39"/>
  <c r="D36" i="39"/>
  <c r="F36" i="39"/>
  <c r="D35" i="39"/>
  <c r="F35" i="39"/>
  <c r="D34" i="39"/>
  <c r="F34" i="39"/>
  <c r="D33" i="39"/>
  <c r="F33" i="39"/>
  <c r="D32" i="39"/>
  <c r="F32" i="39"/>
  <c r="D31" i="39"/>
  <c r="F31" i="39"/>
  <c r="D30" i="39"/>
  <c r="F30" i="39" s="1"/>
  <c r="D29" i="39"/>
  <c r="F29" i="39" s="1"/>
  <c r="D28" i="39"/>
  <c r="F28" i="39"/>
  <c r="D27" i="39"/>
  <c r="F27" i="39"/>
  <c r="D26" i="39"/>
  <c r="F26" i="39" s="1"/>
  <c r="D25" i="39"/>
  <c r="F25" i="39"/>
  <c r="D24" i="39"/>
  <c r="F24" i="39"/>
  <c r="D23" i="39"/>
  <c r="F23" i="39" s="1"/>
  <c r="D22" i="39"/>
  <c r="F22" i="39"/>
  <c r="D21" i="39"/>
  <c r="F21" i="39" s="1"/>
  <c r="D20" i="39"/>
  <c r="F20" i="39" s="1"/>
  <c r="D19" i="39"/>
  <c r="F19" i="39"/>
  <c r="D18" i="39"/>
  <c r="F18" i="39"/>
  <c r="D17" i="39"/>
  <c r="F17" i="39"/>
  <c r="D16" i="39"/>
  <c r="F16" i="39"/>
  <c r="D15" i="39"/>
  <c r="F15" i="39" s="1"/>
  <c r="D14" i="39"/>
  <c r="F14" i="39" s="1"/>
  <c r="D13" i="39"/>
  <c r="F13" i="39" s="1"/>
  <c r="D12" i="39"/>
  <c r="F12" i="39" s="1"/>
  <c r="D11" i="39"/>
  <c r="F11" i="39" s="1"/>
  <c r="D10" i="39"/>
  <c r="F10" i="39" s="1"/>
  <c r="D9" i="39"/>
  <c r="F9" i="39"/>
  <c r="D8" i="39"/>
  <c r="F8" i="39"/>
  <c r="D7" i="39"/>
  <c r="F7" i="39"/>
  <c r="D6" i="39"/>
  <c r="F6" i="39" s="1"/>
  <c r="D5" i="39"/>
  <c r="F5" i="39"/>
  <c r="D4" i="39"/>
  <c r="F4" i="39"/>
  <c r="D3" i="39"/>
  <c r="F3" i="39"/>
  <c r="C8" i="37"/>
  <c r="E8" i="37"/>
  <c r="C7" i="37"/>
  <c r="E7" i="37"/>
  <c r="C6" i="37"/>
  <c r="E6" i="37"/>
  <c r="C5" i="37"/>
  <c r="E5" i="37"/>
  <c r="C4" i="37"/>
  <c r="E4" i="37"/>
  <c r="C3" i="37"/>
  <c r="E3" i="37"/>
  <c r="D29" i="38"/>
  <c r="F29" i="38"/>
  <c r="D28" i="38"/>
  <c r="F28" i="38"/>
  <c r="D27" i="38"/>
  <c r="F27" i="38"/>
  <c r="D26" i="38"/>
  <c r="F26" i="38"/>
  <c r="D25" i="38"/>
  <c r="F25" i="38"/>
  <c r="D24" i="38"/>
  <c r="F24" i="38"/>
  <c r="D23" i="38"/>
  <c r="F23" i="38"/>
  <c r="D22" i="38"/>
  <c r="F22" i="38"/>
  <c r="D21" i="38"/>
  <c r="F21" i="38"/>
  <c r="D20" i="38"/>
  <c r="F20" i="38"/>
  <c r="D19" i="38"/>
  <c r="F19" i="38"/>
  <c r="D18" i="38"/>
  <c r="F18" i="38"/>
  <c r="D17" i="38"/>
  <c r="F17" i="38"/>
  <c r="D16" i="38"/>
  <c r="F16" i="38"/>
  <c r="D15" i="38"/>
  <c r="F15" i="38"/>
  <c r="D14" i="38"/>
  <c r="F14" i="38"/>
  <c r="D13" i="38"/>
  <c r="F13" i="38"/>
  <c r="D12" i="38"/>
  <c r="F12" i="38"/>
  <c r="D11" i="38"/>
  <c r="F11" i="38"/>
  <c r="D10" i="38"/>
  <c r="F10" i="38"/>
  <c r="D9" i="38"/>
  <c r="F9" i="38"/>
  <c r="D8" i="38"/>
  <c r="F8" i="38"/>
  <c r="D7" i="38"/>
  <c r="F7" i="38"/>
  <c r="D6" i="38"/>
  <c r="F6" i="38"/>
  <c r="D5" i="38"/>
  <c r="F5" i="38"/>
  <c r="D4" i="38"/>
  <c r="F4" i="38"/>
  <c r="D3" i="38"/>
  <c r="F3" i="38"/>
  <c r="J5" i="46"/>
  <c r="J6" i="46"/>
  <c r="J7" i="46"/>
  <c r="J8" i="46"/>
  <c r="J9" i="46"/>
  <c r="J10" i="46"/>
  <c r="J11" i="46"/>
  <c r="J12" i="46"/>
  <c r="J13" i="46"/>
  <c r="J14" i="46"/>
  <c r="J15" i="46"/>
  <c r="J16" i="46"/>
  <c r="J17" i="46"/>
  <c r="J18" i="46"/>
  <c r="J19" i="46"/>
  <c r="J20" i="46"/>
  <c r="J21" i="46"/>
  <c r="J22" i="46"/>
  <c r="J23" i="46"/>
  <c r="J24" i="46"/>
  <c r="J25" i="46"/>
  <c r="J26" i="46"/>
  <c r="J27" i="46"/>
  <c r="J28" i="46"/>
  <c r="J29" i="46"/>
  <c r="J30" i="46"/>
  <c r="J31" i="46"/>
  <c r="J32" i="46"/>
  <c r="J33" i="46"/>
  <c r="J34" i="46"/>
  <c r="J35" i="46"/>
  <c r="J36" i="46"/>
  <c r="J37" i="46"/>
  <c r="J38" i="46"/>
  <c r="J39" i="46"/>
  <c r="J40" i="46"/>
  <c r="J41" i="46"/>
  <c r="J42" i="46"/>
  <c r="J43" i="46"/>
  <c r="J44" i="46"/>
  <c r="J45" i="46"/>
  <c r="J46" i="46"/>
  <c r="J47" i="46"/>
  <c r="J48" i="46"/>
  <c r="J49" i="46"/>
  <c r="J50" i="46"/>
  <c r="J51" i="46"/>
  <c r="J52" i="46"/>
  <c r="J53" i="46"/>
  <c r="J54" i="46"/>
  <c r="J55" i="46"/>
  <c r="J56" i="46"/>
  <c r="J57" i="46"/>
  <c r="J58" i="46"/>
  <c r="J59" i="46"/>
  <c r="J60" i="46"/>
  <c r="J61" i="46"/>
  <c r="J62" i="46"/>
  <c r="J63" i="46"/>
  <c r="J64" i="46"/>
  <c r="J65" i="46"/>
  <c r="J66" i="46"/>
  <c r="J67" i="46"/>
  <c r="J68" i="46"/>
  <c r="J69" i="46"/>
  <c r="J70" i="46"/>
  <c r="J71" i="46"/>
  <c r="J72" i="46"/>
  <c r="J73" i="46"/>
  <c r="J74" i="46"/>
  <c r="J75" i="46"/>
  <c r="J76" i="46"/>
  <c r="J77" i="46"/>
  <c r="J78" i="46"/>
  <c r="J79" i="46"/>
  <c r="J80" i="46"/>
  <c r="J81" i="46"/>
  <c r="J82" i="46"/>
  <c r="J83" i="46"/>
  <c r="J84" i="46"/>
  <c r="J85" i="46"/>
  <c r="J86" i="46"/>
  <c r="J87" i="46"/>
  <c r="J88" i="46"/>
  <c r="J89" i="46"/>
  <c r="J90" i="46"/>
  <c r="J91" i="46"/>
  <c r="J92" i="46"/>
  <c r="J93" i="46"/>
  <c r="J94" i="46"/>
  <c r="J95" i="46"/>
  <c r="J96" i="46"/>
  <c r="J97" i="46"/>
  <c r="J98" i="46"/>
  <c r="J99" i="46"/>
  <c r="J100" i="46"/>
  <c r="J101" i="46"/>
  <c r="J102" i="46"/>
  <c r="J103" i="46"/>
  <c r="J104" i="46"/>
  <c r="J105" i="46"/>
  <c r="J106" i="46"/>
  <c r="J107" i="46"/>
  <c r="J108" i="46"/>
  <c r="J109" i="46"/>
  <c r="J110" i="46"/>
  <c r="J111" i="46"/>
  <c r="J112" i="46"/>
  <c r="J113" i="46"/>
  <c r="J114" i="46"/>
  <c r="J115" i="46"/>
  <c r="J116" i="46"/>
  <c r="J117" i="46"/>
  <c r="J118" i="46"/>
  <c r="J119" i="46"/>
  <c r="J120" i="46"/>
  <c r="J121" i="46"/>
  <c r="J122" i="46"/>
  <c r="J123" i="46"/>
  <c r="J124" i="46"/>
  <c r="J125" i="46"/>
  <c r="J126" i="46"/>
  <c r="J127" i="46"/>
  <c r="J128" i="46"/>
  <c r="J129" i="46"/>
  <c r="J130" i="46"/>
  <c r="J131" i="46"/>
  <c r="J132" i="46"/>
  <c r="J133" i="46"/>
  <c r="J134" i="46"/>
  <c r="J135" i="46"/>
  <c r="J136" i="46"/>
  <c r="J137" i="46"/>
  <c r="J138" i="46"/>
  <c r="J139" i="46"/>
  <c r="J140" i="46"/>
  <c r="J141" i="46"/>
  <c r="J142" i="46"/>
  <c r="J143" i="46"/>
  <c r="J144" i="46"/>
  <c r="J145" i="46"/>
  <c r="J146" i="46"/>
  <c r="J147" i="46"/>
  <c r="J148" i="46"/>
  <c r="J149" i="46"/>
  <c r="J150" i="46"/>
  <c r="J151" i="46"/>
  <c r="J152" i="46"/>
  <c r="J153" i="46"/>
  <c r="J154" i="46"/>
  <c r="J155" i="46"/>
  <c r="J156" i="46"/>
  <c r="J157" i="46"/>
  <c r="J158" i="46"/>
  <c r="J159" i="46"/>
  <c r="J160" i="46"/>
  <c r="J161" i="46"/>
  <c r="J162" i="46"/>
  <c r="J163" i="46"/>
  <c r="J164" i="46"/>
  <c r="J165" i="46"/>
  <c r="J166" i="46"/>
  <c r="J167" i="46"/>
  <c r="J168" i="46"/>
  <c r="J169" i="46"/>
  <c r="J170" i="46"/>
  <c r="J171" i="46"/>
  <c r="J172" i="46"/>
  <c r="J173" i="46"/>
  <c r="J174" i="46"/>
  <c r="J175" i="46"/>
  <c r="J176" i="46"/>
  <c r="J177" i="46"/>
  <c r="J178" i="46"/>
  <c r="J179" i="46"/>
  <c r="J180" i="46"/>
  <c r="J181" i="46"/>
  <c r="J182" i="46"/>
  <c r="J183" i="46"/>
  <c r="J184" i="46"/>
  <c r="J185" i="46"/>
  <c r="J186" i="46"/>
  <c r="J187" i="46"/>
  <c r="J188" i="46"/>
  <c r="J189" i="46"/>
  <c r="J190" i="46"/>
  <c r="J191" i="46"/>
  <c r="J192" i="46"/>
  <c r="J193" i="46"/>
  <c r="J194" i="46"/>
  <c r="J195" i="46"/>
  <c r="J196" i="46"/>
  <c r="J197" i="46"/>
  <c r="J198" i="46"/>
  <c r="J199" i="46"/>
  <c r="J200" i="46"/>
  <c r="J201" i="46"/>
  <c r="J202" i="46"/>
  <c r="J203" i="46"/>
  <c r="J204" i="46"/>
  <c r="J205" i="46"/>
  <c r="J206" i="46"/>
  <c r="J207" i="46"/>
  <c r="J208" i="46"/>
  <c r="J209" i="46"/>
  <c r="J210" i="46"/>
  <c r="J211" i="46"/>
  <c r="J212" i="46"/>
  <c r="J213" i="46"/>
  <c r="J214" i="46"/>
  <c r="J215" i="46"/>
  <c r="J216" i="46"/>
  <c r="J217" i="46"/>
  <c r="J218" i="46"/>
  <c r="J219" i="46"/>
  <c r="J220" i="46"/>
  <c r="J221" i="46"/>
  <c r="J222" i="46"/>
  <c r="J223" i="46"/>
  <c r="J224" i="46"/>
  <c r="J225" i="46"/>
  <c r="J226" i="46"/>
  <c r="J227" i="46"/>
  <c r="J228" i="46"/>
  <c r="J229" i="46"/>
  <c r="J230" i="46"/>
  <c r="J231" i="46"/>
  <c r="J232" i="46"/>
  <c r="J233" i="46"/>
  <c r="J234" i="46"/>
  <c r="J235" i="46"/>
  <c r="J236" i="46"/>
  <c r="J237" i="46"/>
  <c r="J238" i="46"/>
  <c r="J239" i="46"/>
  <c r="J240" i="46"/>
  <c r="J241" i="46"/>
  <c r="J242" i="46"/>
  <c r="J243" i="46"/>
  <c r="J244" i="46"/>
  <c r="J245" i="46"/>
  <c r="J246" i="46"/>
  <c r="J247" i="46"/>
  <c r="J248" i="46"/>
  <c r="J249" i="46"/>
  <c r="J250" i="46"/>
  <c r="J251" i="46"/>
  <c r="J252" i="46"/>
  <c r="J253" i="46"/>
  <c r="J254" i="46"/>
  <c r="J255" i="46"/>
  <c r="J256" i="46"/>
  <c r="J257" i="46"/>
  <c r="J258" i="46"/>
  <c r="J259" i="46"/>
  <c r="J260" i="46"/>
  <c r="J261" i="46"/>
  <c r="J262" i="46"/>
  <c r="J263" i="46"/>
  <c r="J264" i="46"/>
  <c r="J265" i="46"/>
  <c r="J266" i="46"/>
  <c r="J267" i="46"/>
  <c r="J268" i="46"/>
  <c r="J269" i="46"/>
  <c r="J270" i="46"/>
  <c r="J271" i="46"/>
  <c r="J272" i="46"/>
  <c r="J273" i="46"/>
  <c r="J274" i="46"/>
  <c r="J275" i="46"/>
  <c r="J276" i="46"/>
  <c r="J277" i="46"/>
  <c r="J278" i="46"/>
  <c r="J279" i="46"/>
  <c r="J280" i="46"/>
  <c r="J281" i="46"/>
  <c r="J282" i="46"/>
  <c r="J283" i="46"/>
  <c r="J284" i="46"/>
  <c r="J285" i="46"/>
  <c r="J286" i="46"/>
  <c r="J287" i="46"/>
  <c r="J288" i="46"/>
  <c r="J289" i="46"/>
  <c r="J290" i="46"/>
  <c r="J291" i="46"/>
  <c r="J292" i="46"/>
  <c r="J293" i="46"/>
  <c r="J294" i="46"/>
  <c r="J295" i="46"/>
  <c r="J296" i="46"/>
  <c r="J297" i="46"/>
  <c r="J298" i="46"/>
  <c r="J299" i="46"/>
  <c r="J300" i="46"/>
  <c r="J301" i="46"/>
  <c r="J302" i="46"/>
  <c r="J303" i="46"/>
  <c r="J304" i="46"/>
  <c r="J305" i="46"/>
  <c r="J306" i="46"/>
  <c r="J307" i="46"/>
  <c r="J308" i="46"/>
  <c r="J309" i="46"/>
  <c r="J310" i="46"/>
  <c r="J311" i="46"/>
  <c r="J312" i="46"/>
  <c r="J313" i="46"/>
  <c r="J314" i="46"/>
  <c r="J315" i="46"/>
  <c r="J316" i="46"/>
  <c r="J317" i="46"/>
  <c r="J318" i="46"/>
  <c r="J319" i="46"/>
  <c r="J320" i="46"/>
  <c r="J321" i="46"/>
  <c r="J322" i="46"/>
  <c r="J323" i="46"/>
  <c r="J324" i="46"/>
  <c r="J325" i="46"/>
  <c r="J326" i="46"/>
  <c r="J327" i="46"/>
  <c r="J328" i="46"/>
  <c r="J329" i="46"/>
  <c r="J330" i="46"/>
  <c r="J331" i="46"/>
  <c r="J332" i="46"/>
  <c r="J333" i="46"/>
  <c r="J334" i="46"/>
  <c r="J335" i="46"/>
  <c r="J336" i="46"/>
  <c r="J337" i="46"/>
  <c r="J338" i="46"/>
  <c r="J339" i="46"/>
  <c r="J340" i="46"/>
  <c r="J341" i="46"/>
  <c r="J342" i="46"/>
  <c r="J343" i="46"/>
  <c r="J344" i="46"/>
  <c r="J345" i="46"/>
  <c r="J346" i="46"/>
  <c r="J347" i="46"/>
  <c r="J348" i="46"/>
  <c r="J349" i="46"/>
  <c r="J350" i="46"/>
  <c r="J351" i="46"/>
  <c r="J352" i="46"/>
  <c r="J353" i="46"/>
  <c r="J354" i="46"/>
  <c r="J355" i="46"/>
  <c r="J356" i="46"/>
  <c r="J357" i="46"/>
  <c r="J358" i="46"/>
  <c r="J359" i="46"/>
  <c r="J360" i="46"/>
  <c r="J361" i="46"/>
  <c r="J362" i="46"/>
  <c r="J363" i="46"/>
  <c r="J364" i="46"/>
  <c r="J365" i="46"/>
  <c r="J366" i="46"/>
  <c r="J367" i="46"/>
  <c r="J368" i="46"/>
  <c r="J369" i="46"/>
  <c r="J370" i="46"/>
  <c r="J371" i="46"/>
  <c r="J372" i="46"/>
  <c r="J373" i="46"/>
  <c r="J374" i="46"/>
  <c r="J375" i="46"/>
  <c r="J376" i="46"/>
  <c r="J377" i="46"/>
  <c r="J378" i="46"/>
  <c r="J379" i="46"/>
  <c r="J380" i="46"/>
  <c r="J381" i="46"/>
  <c r="J382" i="46"/>
  <c r="J383" i="46"/>
  <c r="J384" i="46"/>
  <c r="J385" i="46"/>
  <c r="J386" i="46"/>
  <c r="J387" i="46"/>
  <c r="J388" i="46"/>
  <c r="J389" i="46"/>
  <c r="J390" i="46"/>
  <c r="J391" i="46"/>
  <c r="J392" i="46"/>
  <c r="J393" i="46"/>
  <c r="J394" i="46"/>
  <c r="J395" i="46"/>
  <c r="J396" i="46"/>
  <c r="J397" i="46"/>
  <c r="J398" i="46"/>
  <c r="J399" i="46"/>
  <c r="J400" i="46"/>
  <c r="J401" i="46"/>
  <c r="J402" i="46"/>
  <c r="J403" i="46"/>
  <c r="J404" i="46"/>
  <c r="J405" i="46"/>
  <c r="J406" i="46"/>
  <c r="J407" i="46"/>
  <c r="J408" i="46"/>
  <c r="J409" i="46"/>
  <c r="J410" i="46"/>
  <c r="J411" i="46"/>
  <c r="J412" i="46"/>
  <c r="J413" i="46"/>
  <c r="J414" i="46"/>
  <c r="J415" i="46"/>
  <c r="J416" i="46"/>
  <c r="J417" i="46"/>
  <c r="J418" i="46"/>
  <c r="J419" i="46"/>
  <c r="J420" i="46"/>
  <c r="J421" i="46"/>
  <c r="J422" i="46"/>
  <c r="J423" i="46"/>
  <c r="J424" i="46"/>
  <c r="J425" i="46"/>
  <c r="J426" i="46"/>
  <c r="J427" i="46"/>
  <c r="J428" i="46"/>
  <c r="J429" i="46"/>
  <c r="J430" i="46"/>
  <c r="J431" i="46"/>
  <c r="J432" i="46"/>
  <c r="J433" i="46"/>
  <c r="J434" i="46"/>
  <c r="J435" i="46"/>
  <c r="J436" i="46"/>
  <c r="J437" i="46"/>
  <c r="J438" i="46"/>
  <c r="J439" i="46"/>
  <c r="J440" i="46"/>
  <c r="J441" i="46"/>
  <c r="J442" i="46"/>
  <c r="J443" i="46"/>
  <c r="J444" i="46"/>
  <c r="J445" i="46"/>
  <c r="J446" i="46"/>
  <c r="J447" i="46"/>
  <c r="J448" i="46"/>
  <c r="J449" i="46"/>
  <c r="J450" i="46"/>
  <c r="J451" i="46"/>
  <c r="J452" i="46"/>
  <c r="J453" i="46"/>
  <c r="J454" i="46"/>
  <c r="J455" i="46"/>
  <c r="J456" i="46"/>
  <c r="J457" i="46"/>
  <c r="J458" i="46"/>
  <c r="J459" i="46"/>
  <c r="J460" i="46"/>
  <c r="J461" i="46"/>
  <c r="J462" i="46"/>
  <c r="J463" i="46"/>
  <c r="J464" i="46"/>
  <c r="J465" i="46"/>
  <c r="J466" i="46"/>
  <c r="J467" i="46"/>
  <c r="J468" i="46"/>
  <c r="J469" i="46"/>
  <c r="J470" i="46"/>
  <c r="J471" i="46"/>
  <c r="J472" i="46"/>
  <c r="J473" i="46"/>
  <c r="J474" i="46"/>
  <c r="J475" i="46"/>
  <c r="J476" i="46"/>
  <c r="J477" i="46"/>
  <c r="J478" i="46"/>
  <c r="J479" i="46"/>
  <c r="J480" i="46"/>
  <c r="J481" i="46"/>
  <c r="J482" i="46"/>
  <c r="J483" i="46"/>
  <c r="J484" i="46"/>
  <c r="J485" i="46"/>
  <c r="J486" i="46"/>
  <c r="J487" i="46"/>
  <c r="J488" i="46"/>
  <c r="J489" i="46"/>
  <c r="J490" i="46"/>
  <c r="J491" i="46"/>
  <c r="J492" i="46"/>
  <c r="J493" i="46"/>
  <c r="J494" i="46"/>
  <c r="J495" i="46"/>
  <c r="J496" i="46"/>
  <c r="J497" i="46"/>
  <c r="J498" i="46"/>
  <c r="J499" i="46"/>
  <c r="J500" i="46"/>
  <c r="J501" i="46"/>
  <c r="J502" i="46"/>
  <c r="J503" i="46"/>
  <c r="J504" i="46"/>
  <c r="J505" i="46"/>
  <c r="J506" i="46"/>
  <c r="J507" i="46"/>
  <c r="J508" i="46"/>
  <c r="J509" i="46"/>
  <c r="J510" i="46"/>
  <c r="J511" i="46"/>
  <c r="J512" i="46"/>
  <c r="J513" i="46"/>
  <c r="J514" i="46"/>
  <c r="J515" i="46"/>
  <c r="J516" i="46"/>
  <c r="J517" i="46"/>
  <c r="J518" i="46"/>
  <c r="J519" i="46"/>
  <c r="J520" i="46"/>
  <c r="J521" i="46"/>
  <c r="J522" i="46"/>
  <c r="J523" i="46"/>
  <c r="J524" i="46"/>
  <c r="J525" i="46"/>
  <c r="J526" i="46"/>
  <c r="J527" i="46"/>
  <c r="J528" i="46"/>
  <c r="J529" i="46"/>
  <c r="J530" i="46"/>
  <c r="J531" i="46"/>
  <c r="J532" i="46"/>
  <c r="J533" i="46"/>
  <c r="J534" i="46"/>
  <c r="J535" i="46"/>
  <c r="J536" i="46"/>
  <c r="J537" i="46"/>
  <c r="J538" i="46"/>
  <c r="J539" i="46"/>
  <c r="J540" i="46"/>
  <c r="J541" i="46"/>
  <c r="J542" i="46"/>
  <c r="J543" i="46"/>
  <c r="J544" i="46"/>
  <c r="J545" i="46"/>
  <c r="J546" i="46"/>
  <c r="J547" i="46"/>
  <c r="J548" i="46"/>
  <c r="J549" i="46"/>
  <c r="J550" i="46"/>
  <c r="J551" i="46"/>
  <c r="J552" i="46"/>
  <c r="J553" i="46"/>
  <c r="J554" i="46"/>
  <c r="J555" i="46"/>
  <c r="J556" i="46"/>
  <c r="J557" i="46"/>
  <c r="J558" i="46"/>
  <c r="J559" i="46"/>
  <c r="J560" i="46"/>
  <c r="J561" i="46"/>
  <c r="J562" i="46"/>
  <c r="J563" i="46"/>
  <c r="J564" i="46"/>
  <c r="J565" i="46"/>
  <c r="J566" i="46"/>
  <c r="J567" i="46"/>
  <c r="J568" i="46"/>
  <c r="J569" i="46"/>
  <c r="J570" i="46"/>
  <c r="J571" i="46"/>
  <c r="J572" i="46"/>
  <c r="J573" i="46"/>
  <c r="J574" i="46"/>
  <c r="J575" i="46"/>
  <c r="J576" i="46"/>
  <c r="J577" i="46"/>
  <c r="J578" i="46"/>
  <c r="J579" i="46"/>
  <c r="J580" i="46"/>
  <c r="J581" i="46"/>
  <c r="J582" i="46"/>
  <c r="J583" i="46"/>
  <c r="J584" i="46"/>
  <c r="J585" i="46"/>
  <c r="J586" i="46"/>
  <c r="J587" i="46"/>
  <c r="J588" i="46"/>
  <c r="J589" i="46"/>
  <c r="J590" i="46"/>
  <c r="J591" i="46"/>
  <c r="J592" i="46"/>
  <c r="J593" i="46"/>
  <c r="J594" i="46"/>
  <c r="J595" i="46"/>
  <c r="J596" i="46"/>
  <c r="J597" i="46"/>
  <c r="J598" i="46"/>
  <c r="J599" i="46"/>
  <c r="J600" i="46"/>
  <c r="J601" i="46"/>
  <c r="J602" i="46"/>
  <c r="J603" i="46"/>
  <c r="J604" i="46"/>
  <c r="J605" i="46"/>
  <c r="J606" i="46"/>
  <c r="J607" i="46"/>
  <c r="J608" i="46"/>
  <c r="J609" i="46"/>
  <c r="J610" i="46"/>
  <c r="J611" i="46"/>
  <c r="J612" i="46"/>
  <c r="J613" i="46"/>
  <c r="J614" i="46"/>
  <c r="J615" i="46"/>
  <c r="J616" i="46"/>
  <c r="J617" i="46"/>
  <c r="J618" i="46"/>
  <c r="J619" i="46"/>
  <c r="J620" i="46"/>
  <c r="J621" i="46"/>
  <c r="J622" i="46"/>
  <c r="J623" i="46"/>
  <c r="J624" i="46"/>
  <c r="J625" i="46"/>
  <c r="J626" i="46"/>
  <c r="J627" i="46"/>
  <c r="J628" i="46"/>
  <c r="J629" i="46"/>
  <c r="J630" i="46"/>
  <c r="J631" i="46"/>
  <c r="J632" i="46"/>
  <c r="J633" i="46"/>
  <c r="J634" i="46"/>
  <c r="J635" i="46"/>
  <c r="J636" i="46"/>
  <c r="J637" i="46"/>
  <c r="J638" i="46"/>
  <c r="J639" i="46"/>
  <c r="J640" i="46"/>
  <c r="J641" i="46"/>
  <c r="J642" i="46"/>
  <c r="J643" i="46"/>
  <c r="J644" i="46"/>
  <c r="J645" i="46"/>
  <c r="J646" i="46"/>
  <c r="J647" i="46"/>
  <c r="J648" i="46"/>
  <c r="J649" i="46"/>
  <c r="J650" i="46"/>
  <c r="J651" i="46"/>
  <c r="J652" i="46"/>
  <c r="J653" i="46"/>
  <c r="J654" i="46"/>
  <c r="J655" i="46"/>
  <c r="J656" i="46"/>
  <c r="J657" i="46"/>
  <c r="J658" i="46"/>
  <c r="J659" i="46"/>
  <c r="J660" i="46"/>
  <c r="J661" i="46"/>
  <c r="J662" i="46"/>
  <c r="J663" i="46"/>
  <c r="J664" i="46"/>
  <c r="J665" i="46"/>
  <c r="J666" i="46"/>
  <c r="J667" i="46"/>
  <c r="J668" i="46"/>
  <c r="J669" i="46"/>
  <c r="J670" i="46"/>
  <c r="J671" i="46"/>
  <c r="J672" i="46"/>
  <c r="J673" i="46"/>
  <c r="J674" i="46"/>
  <c r="J675" i="46"/>
  <c r="J676" i="46"/>
  <c r="J677" i="46"/>
  <c r="J678" i="46"/>
  <c r="J679" i="46"/>
  <c r="J680" i="46"/>
  <c r="J681" i="46"/>
  <c r="J682" i="46"/>
  <c r="J683" i="46"/>
  <c r="J684" i="46"/>
  <c r="J685" i="46"/>
  <c r="J686" i="46"/>
  <c r="J687" i="46"/>
  <c r="J688" i="46"/>
  <c r="J689" i="46"/>
  <c r="J690" i="46"/>
  <c r="J4" i="46"/>
  <c r="D99" i="41"/>
  <c r="F99" i="41"/>
  <c r="D103" i="41"/>
  <c r="F103" i="41"/>
  <c r="D107" i="41"/>
  <c r="F107" i="41"/>
  <c r="D111" i="41"/>
  <c r="F111" i="41"/>
  <c r="D115" i="41"/>
  <c r="F115" i="41"/>
  <c r="D119" i="41"/>
  <c r="F119" i="41"/>
  <c r="D123" i="41"/>
  <c r="F123" i="41"/>
  <c r="D127" i="41"/>
  <c r="F127" i="41"/>
  <c r="D131" i="41"/>
  <c r="F131" i="41"/>
  <c r="D135" i="41"/>
  <c r="F135" i="41"/>
  <c r="D139" i="41"/>
  <c r="F139" i="41"/>
  <c r="D143" i="41"/>
  <c r="F143" i="41"/>
  <c r="D147" i="41"/>
  <c r="F147" i="41"/>
  <c r="D151" i="41"/>
  <c r="F151" i="41"/>
  <c r="D155" i="41"/>
  <c r="F155" i="41"/>
  <c r="D159" i="41"/>
  <c r="F159" i="41"/>
  <c r="B5" i="41"/>
  <c r="B6" i="41"/>
  <c r="B7" i="4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4" i="41"/>
  <c r="B3" i="41"/>
  <c r="D101" i="41"/>
  <c r="F101" i="41"/>
  <c r="D102" i="41"/>
  <c r="F102" i="41"/>
  <c r="D104" i="41"/>
  <c r="F104" i="41"/>
  <c r="D105" i="41"/>
  <c r="F105" i="41"/>
  <c r="D106" i="41"/>
  <c r="F106" i="41"/>
  <c r="D108" i="41"/>
  <c r="F108" i="41"/>
  <c r="D109" i="41"/>
  <c r="F109" i="41"/>
  <c r="D110" i="41"/>
  <c r="F110" i="41"/>
  <c r="D112" i="41"/>
  <c r="F112" i="41"/>
  <c r="D113" i="41"/>
  <c r="F113" i="41"/>
  <c r="D114" i="41"/>
  <c r="F114" i="41"/>
  <c r="D116" i="41"/>
  <c r="F116" i="41"/>
  <c r="D117" i="41"/>
  <c r="F117" i="41"/>
  <c r="D118" i="41"/>
  <c r="F118" i="41"/>
  <c r="D120" i="41"/>
  <c r="F120" i="41"/>
  <c r="D121" i="41"/>
  <c r="F121" i="41"/>
  <c r="D122" i="41"/>
  <c r="F122" i="41"/>
  <c r="D124" i="41"/>
  <c r="F124" i="41"/>
  <c r="D125" i="41"/>
  <c r="F125" i="41"/>
  <c r="D126" i="41"/>
  <c r="F126" i="41"/>
  <c r="D128" i="41"/>
  <c r="F128" i="41"/>
  <c r="D129" i="41"/>
  <c r="F129" i="41"/>
  <c r="D130" i="41"/>
  <c r="F130" i="41"/>
  <c r="D132" i="41"/>
  <c r="F132" i="41"/>
  <c r="D133" i="41"/>
  <c r="F133" i="41"/>
  <c r="D134" i="41"/>
  <c r="F134" i="41"/>
  <c r="D136" i="41"/>
  <c r="F136" i="41"/>
  <c r="D137" i="41"/>
  <c r="F137" i="41"/>
  <c r="D138" i="41"/>
  <c r="F138" i="41"/>
  <c r="D140" i="41"/>
  <c r="F140" i="41"/>
  <c r="D141" i="41"/>
  <c r="F141" i="41"/>
  <c r="D142" i="41"/>
  <c r="F142" i="41"/>
  <c r="D144" i="41"/>
  <c r="F144" i="41"/>
  <c r="D145" i="41"/>
  <c r="F145" i="41"/>
  <c r="D146" i="41"/>
  <c r="F146" i="41"/>
  <c r="D148" i="41"/>
  <c r="F148" i="41"/>
  <c r="D149" i="41"/>
  <c r="F149" i="41"/>
  <c r="D150" i="41"/>
  <c r="F150" i="41"/>
  <c r="D152" i="41"/>
  <c r="F152" i="41"/>
  <c r="D153" i="41"/>
  <c r="F153" i="41"/>
  <c r="D154" i="41"/>
  <c r="F154" i="41"/>
  <c r="D156" i="41"/>
  <c r="F156" i="41"/>
  <c r="D157" i="41"/>
  <c r="F157" i="41"/>
  <c r="D158" i="41"/>
  <c r="F158" i="41"/>
  <c r="D160" i="41"/>
  <c r="F160" i="41"/>
  <c r="D161" i="41"/>
  <c r="F161" i="41"/>
  <c r="D162" i="41"/>
  <c r="F162" i="41"/>
  <c r="D163" i="41"/>
  <c r="F163" i="41"/>
  <c r="D164" i="41"/>
  <c r="F164" i="41"/>
  <c r="D165" i="41"/>
  <c r="F165" i="41"/>
  <c r="D166" i="41"/>
  <c r="F166" i="41"/>
  <c r="D167" i="41"/>
  <c r="F167" i="41"/>
  <c r="D168" i="41"/>
  <c r="F168" i="41"/>
  <c r="D169" i="41"/>
  <c r="F169" i="41"/>
  <c r="D170" i="41"/>
  <c r="F170" i="41"/>
  <c r="D100" i="41"/>
  <c r="F100" i="41"/>
  <c r="E7" i="43"/>
  <c r="H7" i="43" s="1"/>
  <c r="E8" i="43"/>
  <c r="H8" i="43" s="1"/>
  <c r="E9" i="43"/>
  <c r="H9" i="43" s="1"/>
  <c r="E10" i="43"/>
  <c r="H10" i="43" s="1"/>
  <c r="E11" i="43"/>
  <c r="H11" i="43" s="1"/>
  <c r="E12" i="43"/>
  <c r="H12" i="43" s="1"/>
  <c r="E13" i="43"/>
  <c r="H13" i="43" s="1"/>
  <c r="E14" i="43"/>
  <c r="H14" i="43" s="1"/>
  <c r="E15" i="43"/>
  <c r="H15" i="43" s="1"/>
  <c r="E16" i="43"/>
  <c r="H16" i="43" s="1"/>
  <c r="E17" i="43"/>
  <c r="H17" i="43" s="1"/>
  <c r="E18" i="43"/>
  <c r="H18" i="43" s="1"/>
  <c r="E19" i="43"/>
  <c r="H19" i="43" s="1"/>
  <c r="E20" i="43"/>
  <c r="H20" i="43" s="1"/>
  <c r="E21" i="43"/>
  <c r="H21" i="43" s="1"/>
  <c r="E22" i="43"/>
  <c r="H22" i="43" s="1"/>
  <c r="E23" i="43"/>
  <c r="H23" i="43" s="1"/>
  <c r="E24" i="43"/>
  <c r="H24" i="43" s="1"/>
  <c r="E25" i="43"/>
  <c r="H25" i="43" s="1"/>
  <c r="E26" i="43"/>
  <c r="H26" i="43" s="1"/>
  <c r="E27" i="43"/>
  <c r="H27" i="43" s="1"/>
  <c r="E28" i="43"/>
  <c r="H28" i="43" s="1"/>
  <c r="E29" i="43"/>
  <c r="H29" i="43" s="1"/>
  <c r="E30" i="43"/>
  <c r="H30" i="43" s="1"/>
  <c r="E31" i="43"/>
  <c r="H31" i="43" s="1"/>
  <c r="E32" i="43"/>
  <c r="H32" i="43" s="1"/>
  <c r="E33" i="43"/>
  <c r="H33" i="43" s="1"/>
  <c r="E34" i="43"/>
  <c r="H34" i="43" s="1"/>
  <c r="E35" i="43"/>
  <c r="H35" i="43" s="1"/>
  <c r="E36" i="43"/>
  <c r="H36" i="43" s="1"/>
  <c r="E37" i="43"/>
  <c r="H37" i="43" s="1"/>
  <c r="E38" i="43"/>
  <c r="H38" i="43" s="1"/>
  <c r="E39" i="43"/>
  <c r="H39" i="43" s="1"/>
  <c r="E40" i="43"/>
  <c r="H40" i="43" s="1"/>
  <c r="E41" i="43"/>
  <c r="H41" i="43" s="1"/>
  <c r="E42" i="43"/>
  <c r="H42" i="43" s="1"/>
  <c r="E43" i="43"/>
  <c r="H43" i="43" s="1"/>
  <c r="E44" i="43"/>
  <c r="H44" i="43" s="1"/>
  <c r="E45" i="43"/>
  <c r="H45" i="43" s="1"/>
  <c r="E46" i="43"/>
  <c r="H46" i="43" s="1"/>
  <c r="E47" i="43"/>
  <c r="H47" i="43" s="1"/>
  <c r="E48" i="43"/>
  <c r="H48" i="43" s="1"/>
  <c r="E49" i="43"/>
  <c r="H49" i="43" s="1"/>
  <c r="E50" i="43"/>
  <c r="H50" i="43" s="1"/>
  <c r="E51" i="43"/>
  <c r="H51" i="43" s="1"/>
  <c r="E52" i="43"/>
  <c r="H52" i="43" s="1"/>
  <c r="E53" i="43"/>
  <c r="H53" i="43" s="1"/>
  <c r="E54" i="43"/>
  <c r="H54" i="43" s="1"/>
  <c r="E55" i="43"/>
  <c r="H55" i="43" s="1"/>
  <c r="E56" i="43"/>
  <c r="H56" i="43" s="1"/>
  <c r="E57" i="43"/>
  <c r="H57" i="43" s="1"/>
  <c r="E58" i="43"/>
  <c r="H58" i="43" s="1"/>
  <c r="E59" i="43"/>
  <c r="H59" i="43" s="1"/>
  <c r="E60" i="43"/>
  <c r="H60" i="43" s="1"/>
  <c r="E61" i="43"/>
  <c r="H61" i="43" s="1"/>
  <c r="E62" i="43"/>
  <c r="H62" i="43" s="1"/>
  <c r="E63" i="43"/>
  <c r="H63" i="43" s="1"/>
  <c r="E64" i="43"/>
  <c r="H64" i="43" s="1"/>
  <c r="E65" i="43"/>
  <c r="H65" i="43" s="1"/>
  <c r="E66" i="43"/>
  <c r="H66" i="43" s="1"/>
  <c r="E67" i="43"/>
  <c r="H67" i="43" s="1"/>
  <c r="E68" i="43"/>
  <c r="H68" i="43" s="1"/>
  <c r="E69" i="43"/>
  <c r="H69" i="43" s="1"/>
  <c r="E70" i="43"/>
  <c r="H70" i="43" s="1"/>
  <c r="E71" i="43"/>
  <c r="H71" i="43" s="1"/>
  <c r="E72" i="43"/>
  <c r="H72" i="43" s="1"/>
  <c r="E73" i="43"/>
  <c r="H73" i="43" s="1"/>
  <c r="E74" i="43"/>
  <c r="H74" i="43" s="1"/>
  <c r="E75" i="43"/>
  <c r="H75" i="43" s="1"/>
  <c r="E76" i="43"/>
  <c r="H76" i="43" s="1"/>
  <c r="E77" i="43"/>
  <c r="H77" i="43" s="1"/>
  <c r="E78" i="43"/>
  <c r="H78" i="43" s="1"/>
  <c r="E79" i="43"/>
  <c r="H79" i="43" s="1"/>
  <c r="E80" i="43"/>
  <c r="H80" i="43" s="1"/>
  <c r="E81" i="43"/>
  <c r="H81" i="43" s="1"/>
  <c r="E82" i="43"/>
  <c r="H82" i="43" s="1"/>
  <c r="E83" i="43"/>
  <c r="H83" i="43" s="1"/>
  <c r="E84" i="43"/>
  <c r="H84" i="43" s="1"/>
  <c r="E85" i="43"/>
  <c r="H85" i="43" s="1"/>
  <c r="E86" i="43"/>
  <c r="H86" i="43" s="1"/>
  <c r="E87" i="43"/>
  <c r="H87" i="43" s="1"/>
  <c r="E88" i="43"/>
  <c r="H88" i="43" s="1"/>
  <c r="E89" i="43"/>
  <c r="H89" i="43" s="1"/>
  <c r="E90" i="43"/>
  <c r="H90" i="43" s="1"/>
  <c r="E91" i="43"/>
  <c r="H91" i="43" s="1"/>
  <c r="E92" i="43"/>
  <c r="H92" i="43" s="1"/>
  <c r="E93" i="43"/>
  <c r="H93" i="43" s="1"/>
  <c r="E94" i="43"/>
  <c r="H94" i="43" s="1"/>
  <c r="E95" i="43"/>
  <c r="H95" i="43" s="1"/>
  <c r="E96" i="43"/>
  <c r="H96" i="43" s="1"/>
  <c r="E97" i="43"/>
  <c r="H97" i="43" s="1"/>
  <c r="E98" i="43"/>
  <c r="H98" i="43" s="1"/>
  <c r="E99" i="43"/>
  <c r="H99" i="43" s="1"/>
  <c r="E100" i="43"/>
  <c r="H100" i="43" s="1"/>
  <c r="E101" i="43"/>
  <c r="H101" i="43" s="1"/>
  <c r="E102" i="43"/>
  <c r="H102" i="43" s="1"/>
  <c r="E103" i="43"/>
  <c r="H103" i="43" s="1"/>
  <c r="E104" i="43"/>
  <c r="H104" i="43" s="1"/>
  <c r="E105" i="43"/>
  <c r="H105" i="43" s="1"/>
  <c r="E106" i="43"/>
  <c r="H106" i="43" s="1"/>
  <c r="E107" i="43"/>
  <c r="H107" i="43" s="1"/>
  <c r="E108" i="43"/>
  <c r="H108" i="43" s="1"/>
  <c r="E109" i="43"/>
  <c r="H109" i="43" s="1"/>
  <c r="E110" i="43"/>
  <c r="H110" i="43" s="1"/>
  <c r="E111" i="43"/>
  <c r="H111" i="43" s="1"/>
  <c r="E112" i="43"/>
  <c r="H112" i="43" s="1"/>
  <c r="E113" i="43"/>
  <c r="H113" i="43" s="1"/>
  <c r="E114" i="43"/>
  <c r="H114" i="43" s="1"/>
  <c r="E115" i="43"/>
  <c r="H115" i="43" s="1"/>
  <c r="E116" i="43"/>
  <c r="H116" i="43" s="1"/>
  <c r="E117" i="43"/>
  <c r="H117" i="43" s="1"/>
  <c r="E118" i="43"/>
  <c r="H118" i="43" s="1"/>
  <c r="E119" i="43"/>
  <c r="H119" i="43" s="1"/>
  <c r="E120" i="43"/>
  <c r="H120" i="43" s="1"/>
  <c r="E121" i="43"/>
  <c r="H121" i="43" s="1"/>
  <c r="E122" i="43"/>
  <c r="H122" i="43" s="1"/>
  <c r="E123" i="43"/>
  <c r="H123" i="43" s="1"/>
  <c r="E124" i="43"/>
  <c r="H124" i="43" s="1"/>
  <c r="E125" i="43"/>
  <c r="H125" i="43" s="1"/>
  <c r="E126" i="43"/>
  <c r="H126" i="43" s="1"/>
  <c r="E127" i="43"/>
  <c r="H127" i="43" s="1"/>
  <c r="E128" i="43"/>
  <c r="H128" i="43" s="1"/>
  <c r="E129" i="43"/>
  <c r="H129" i="43" s="1"/>
  <c r="E130" i="43"/>
  <c r="H130" i="43" s="1"/>
  <c r="E6" i="43"/>
  <c r="H6" i="43" s="1"/>
  <c r="E5" i="43"/>
  <c r="H5" i="43" s="1"/>
  <c r="E4" i="43"/>
  <c r="H4" i="43" s="1"/>
  <c r="D82" i="41"/>
  <c r="F82" i="41"/>
  <c r="D83" i="41"/>
  <c r="F83" i="41"/>
  <c r="D84" i="41"/>
  <c r="F84" i="41"/>
  <c r="D85" i="41"/>
  <c r="F85" i="41"/>
  <c r="D86" i="41"/>
  <c r="F86" i="41"/>
  <c r="D87" i="41"/>
  <c r="F87" i="41"/>
  <c r="D88" i="41"/>
  <c r="F88" i="41"/>
  <c r="D89" i="41"/>
  <c r="F89" i="41"/>
  <c r="D90" i="41"/>
  <c r="F90" i="41"/>
  <c r="D91" i="41"/>
  <c r="F91" i="41"/>
  <c r="D92" i="41"/>
  <c r="F92" i="41"/>
  <c r="D93" i="41"/>
  <c r="F93" i="41"/>
  <c r="D94" i="41"/>
  <c r="F94" i="41"/>
  <c r="D95" i="41"/>
  <c r="F95" i="41"/>
  <c r="D96" i="41"/>
  <c r="F96" i="41"/>
  <c r="D97" i="41"/>
  <c r="F97" i="41"/>
  <c r="D98" i="41"/>
  <c r="F98" i="41"/>
  <c r="D57" i="41"/>
  <c r="F57" i="41"/>
  <c r="D58" i="41"/>
  <c r="F58" i="41"/>
  <c r="D59" i="41"/>
  <c r="F59" i="41"/>
  <c r="D60" i="41"/>
  <c r="F60" i="41"/>
  <c r="D61" i="41"/>
  <c r="F61" i="41"/>
  <c r="D62" i="41"/>
  <c r="F62" i="41"/>
  <c r="D63" i="41"/>
  <c r="F63" i="41"/>
  <c r="D64" i="41"/>
  <c r="F64" i="41"/>
  <c r="D65" i="41"/>
  <c r="F65" i="41"/>
  <c r="D66" i="41"/>
  <c r="F66" i="41"/>
  <c r="D67" i="41"/>
  <c r="F67" i="41"/>
  <c r="D68" i="41"/>
  <c r="F68" i="41"/>
  <c r="D69" i="41"/>
  <c r="F69" i="41"/>
  <c r="D70" i="41"/>
  <c r="F70" i="41"/>
  <c r="D71" i="41"/>
  <c r="F71" i="41"/>
  <c r="D72" i="41"/>
  <c r="F72" i="41"/>
  <c r="D73" i="41"/>
  <c r="F73" i="41"/>
  <c r="D74" i="41"/>
  <c r="F74" i="41"/>
  <c r="D75" i="41"/>
  <c r="F75" i="41"/>
  <c r="D76" i="41"/>
  <c r="F76" i="41"/>
  <c r="D77" i="41"/>
  <c r="F77" i="41"/>
  <c r="D78" i="41"/>
  <c r="F78" i="41"/>
  <c r="D79" i="41"/>
  <c r="F79" i="41"/>
  <c r="D80" i="41"/>
  <c r="F80" i="41"/>
  <c r="D81" i="41"/>
  <c r="F81" i="41"/>
  <c r="D23" i="41"/>
  <c r="F23" i="41"/>
  <c r="D24" i="41"/>
  <c r="F24" i="41"/>
  <c r="D25" i="41"/>
  <c r="F25" i="41"/>
  <c r="D26" i="41"/>
  <c r="F26" i="41"/>
  <c r="D27" i="41"/>
  <c r="F27" i="41"/>
  <c r="D28" i="41"/>
  <c r="F28" i="41"/>
  <c r="D29" i="41"/>
  <c r="F29" i="41"/>
  <c r="D30" i="41"/>
  <c r="F30" i="41"/>
  <c r="D31" i="41"/>
  <c r="F31" i="41"/>
  <c r="D32" i="41"/>
  <c r="F32" i="41"/>
  <c r="D33" i="41"/>
  <c r="F33" i="41"/>
  <c r="D34" i="41"/>
  <c r="F34" i="41"/>
  <c r="D35" i="41"/>
  <c r="F35" i="41"/>
  <c r="D36" i="41"/>
  <c r="F36" i="41"/>
  <c r="D37" i="41"/>
  <c r="F37" i="41"/>
  <c r="D38" i="41"/>
  <c r="F38" i="41"/>
  <c r="D39" i="41"/>
  <c r="F39" i="41"/>
  <c r="D40" i="41"/>
  <c r="F40" i="41"/>
  <c r="D41" i="41"/>
  <c r="F41" i="41"/>
  <c r="D42" i="41"/>
  <c r="F42" i="41"/>
  <c r="D43" i="41"/>
  <c r="F43" i="41"/>
  <c r="D44" i="41"/>
  <c r="F44" i="41"/>
  <c r="D45" i="41"/>
  <c r="F45" i="41"/>
  <c r="D46" i="41"/>
  <c r="F46" i="41"/>
  <c r="D47" i="41"/>
  <c r="F47" i="41"/>
  <c r="D48" i="41"/>
  <c r="F48" i="41"/>
  <c r="D49" i="41"/>
  <c r="F49" i="41"/>
  <c r="D50" i="41"/>
  <c r="F50" i="41"/>
  <c r="D51" i="41"/>
  <c r="F51" i="41"/>
  <c r="D52" i="41"/>
  <c r="F52" i="41"/>
  <c r="D53" i="41"/>
  <c r="F53" i="41"/>
  <c r="D54" i="41"/>
  <c r="F54" i="41"/>
  <c r="D55" i="41"/>
  <c r="F55" i="41"/>
  <c r="D56" i="41"/>
  <c r="F56" i="41"/>
  <c r="D22" i="41"/>
  <c r="F22" i="41"/>
  <c r="D11" i="41"/>
  <c r="F11" i="41"/>
  <c r="D12" i="41"/>
  <c r="F12" i="41"/>
  <c r="D13" i="41"/>
  <c r="F13" i="41"/>
  <c r="D14" i="41"/>
  <c r="F14" i="41"/>
  <c r="D15" i="41"/>
  <c r="F15" i="41"/>
  <c r="D16" i="41"/>
  <c r="F16" i="41"/>
  <c r="D17" i="41"/>
  <c r="F17" i="41"/>
  <c r="D18" i="41"/>
  <c r="F18" i="41"/>
  <c r="D19" i="41"/>
  <c r="F19" i="41"/>
  <c r="D20" i="41"/>
  <c r="F20" i="41"/>
  <c r="D21" i="41"/>
  <c r="F21" i="41"/>
  <c r="D10" i="41"/>
  <c r="F10" i="41"/>
  <c r="D9" i="41"/>
  <c r="F9" i="41"/>
  <c r="D8" i="41"/>
  <c r="F8" i="41"/>
  <c r="D7" i="41"/>
  <c r="F7" i="41"/>
  <c r="D6" i="41"/>
  <c r="F6" i="41"/>
  <c r="D5" i="41"/>
  <c r="F5" i="41"/>
  <c r="D4" i="41"/>
  <c r="F4" i="41"/>
  <c r="D3" i="41"/>
  <c r="F3"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113" authorId="0" shapeId="0" xr:uid="{D186D938-A6F0-486D-856B-DC636F01E041}">
      <text>
        <r>
          <rPr>
            <sz val="12"/>
            <color theme="1"/>
            <rFont val="Arial"/>
            <family val="2"/>
          </rPr>
          <t>======
ID#AAAAJTutmag
Microsoft Office User    (2020-04-11 23:45:24)
Microsoft Office User: Este tendra dos productos q serán los de las dos Secretarías Salud y Paz</t>
        </r>
      </text>
    </comment>
    <comment ref="H116" authorId="0" shapeId="0" xr:uid="{EDE5ACCB-4D20-4931-9537-4795C89E08B2}">
      <text>
        <r>
          <rPr>
            <sz val="12"/>
            <color theme="1"/>
            <rFont val="Arial"/>
            <family val="2"/>
          </rPr>
          <t>======
ID#AAAAJTutmag
Microsoft Office User    (2020-04-11 23:45:24)
Microsoft Office User: Este tendra dos productos q serán los de las dos Secretarías Salud y Paz</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B71" authorId="0" shapeId="0" xr:uid="{E808F68B-B426-4A85-AE49-CC454681C54A}">
      <text>
        <r>
          <rPr>
            <sz val="12"/>
            <color theme="1"/>
            <rFont val="Arial"/>
            <family val="2"/>
          </rPr>
          <t>======
ID#AAAAJkTWu6A
Wendy Gonzalez    (2020-05-20 00:34:41)
sgp X Municipio</t>
        </r>
      </text>
    </comment>
    <comment ref="AB72" authorId="0" shapeId="0" xr:uid="{13A77CCF-4694-40B1-8BF0-B050E08D774E}">
      <text>
        <r>
          <rPr>
            <sz val="12"/>
            <color theme="1"/>
            <rFont val="Arial"/>
            <family val="2"/>
          </rPr>
          <t>======
ID#AAAAJkTWu58
Wendy Gonzalez    (2020-05-20 00:34:41)
sgp X Municipio</t>
        </r>
      </text>
    </comment>
    <comment ref="AZ97" authorId="0" shapeId="0" xr:uid="{14C24B03-C24F-4B00-88AC-B9CAD3AC9160}">
      <text>
        <r>
          <rPr>
            <sz val="12"/>
            <color theme="1"/>
            <rFont val="Arial"/>
            <family val="2"/>
          </rPr>
          <t>======
ID#AAAAJkTWu6Q
Marco Fidel Suarez Corredor    (2020-05-20 00:34:41)
Gicella: Cuadre Orden público</t>
        </r>
      </text>
    </comment>
    <comment ref="AA309" authorId="0" shapeId="0" xr:uid="{B017336B-DFA2-44F9-8B57-1B31FCA91BFA}">
      <text>
        <r>
          <rPr>
            <sz val="12"/>
            <color theme="1"/>
            <rFont val="Arial"/>
            <family val="2"/>
          </rPr>
          <t>======
ID#AAAAJkTWu6E
SONY    (2020-05-20 00:34:41)
6485725784 Credito</t>
        </r>
      </text>
    </comment>
    <comment ref="AB309" authorId="0" shapeId="0" xr:uid="{2821363F-C3FF-4182-BE7F-6FBDF67956CE}">
      <text>
        <r>
          <rPr>
            <sz val="12"/>
            <color theme="1"/>
            <rFont val="Arial"/>
            <family val="2"/>
          </rPr>
          <t>======
ID#AAAAJkTWu6M
SONY    (2020-05-20 00:34:41)
68998051506</t>
        </r>
      </text>
    </comment>
    <comment ref="AB643" authorId="0" shapeId="0" xr:uid="{D768DE9E-25D6-4F25-8124-25E2834B8E2C}">
      <text>
        <r>
          <rPr>
            <sz val="12"/>
            <color theme="1"/>
            <rFont val="Arial"/>
            <family val="2"/>
          </rPr>
          <t>======
ID#AAAAJkTWu6I
Wendy Gonzalez    (2020-05-20 00:34:41)
recursos del banco social  en INFIVALLE</t>
        </r>
      </text>
    </comment>
  </commentList>
</comments>
</file>

<file path=xl/sharedStrings.xml><?xml version="1.0" encoding="utf-8"?>
<sst xmlns="http://schemas.openxmlformats.org/spreadsheetml/2006/main" count="12892" uniqueCount="5405">
  <si>
    <t>TOTAL</t>
  </si>
  <si>
    <t xml:space="preserve"> </t>
  </si>
  <si>
    <t>#</t>
  </si>
  <si>
    <t>LINEA ESTRATEGICA TERRITORIAL</t>
  </si>
  <si>
    <t>PROGRAMA</t>
  </si>
  <si>
    <t>DESCRIPCION META DE RESULTADO</t>
  </si>
  <si>
    <t>TIPO DE META (MM, MI, MR)</t>
  </si>
  <si>
    <t>VALOR LINEA BASE (LB)</t>
  </si>
  <si>
    <t>AÑO LINEA BASE</t>
  </si>
  <si>
    <t>VALOR ESPERADO INDICADOR PERIODO GOBIERNO - PG</t>
  </si>
  <si>
    <t>VALOR ESPERADO 2020</t>
  </si>
  <si>
    <t>VALOR ESPERADO 2021</t>
  </si>
  <si>
    <t>VALOR ESPERADO 2022</t>
  </si>
  <si>
    <t>VALOR ESPERADO 2023</t>
  </si>
  <si>
    <t>SUBPROGRAMAS</t>
  </si>
  <si>
    <t>PRODUCTOS ESPERADOS</t>
  </si>
  <si>
    <t>TOTAL RECURSOS PROGRAMADOS 2020</t>
  </si>
  <si>
    <t>DEPARTAMENTO 2020</t>
  </si>
  <si>
    <t>NACION 2020</t>
  </si>
  <si>
    <t>OTROS 2020</t>
  </si>
  <si>
    <t>DESCENTRALIZADOS  2020</t>
  </si>
  <si>
    <t>TOTAL RECURSOS PROGRAMADOS 2021</t>
  </si>
  <si>
    <t>DEPARTAMENTO 2021</t>
  </si>
  <si>
    <t>NACION 2021</t>
  </si>
  <si>
    <t>OTROS 2021</t>
  </si>
  <si>
    <t>DESCENTRALIZADOS  2021</t>
  </si>
  <si>
    <t>TOTAL RECURSOS PROGRAMADOS 2022</t>
  </si>
  <si>
    <t>DEPARTAMENTO 2022</t>
  </si>
  <si>
    <t>NACION 2022</t>
  </si>
  <si>
    <t>OTROS 2022</t>
  </si>
  <si>
    <t>DESCENTRALIZADOS  2022</t>
  </si>
  <si>
    <t>TOTAL RECURSOS PROGRAMADOS 2023</t>
  </si>
  <si>
    <t>DEPARTAMENTO 2023</t>
  </si>
  <si>
    <t>NACION 2023</t>
  </si>
  <si>
    <t>OTROS 2023</t>
  </si>
  <si>
    <t>DESCENTRALIZADOS  2023</t>
  </si>
  <si>
    <t>LINEA DE ACCION</t>
  </si>
  <si>
    <t>Total_2020-2023</t>
  </si>
  <si>
    <t>Total_2020</t>
  </si>
  <si>
    <t>ICLD_20</t>
  </si>
  <si>
    <t>Dest.Esp_20</t>
  </si>
  <si>
    <t>SGP_20</t>
  </si>
  <si>
    <t>SGR CT&amp;I_20</t>
  </si>
  <si>
    <t>Nacion_Ot_20</t>
  </si>
  <si>
    <t>CREDITO_20</t>
  </si>
  <si>
    <t>GESTION_20</t>
  </si>
  <si>
    <t>Rec.Desc_20</t>
  </si>
  <si>
    <t>Total_2021</t>
  </si>
  <si>
    <t>ICLD_21</t>
  </si>
  <si>
    <t>Dest.Esp_21</t>
  </si>
  <si>
    <t>SGP_21</t>
  </si>
  <si>
    <t>SGR CT&amp;I_21</t>
  </si>
  <si>
    <t>Nacion_Ot_21</t>
  </si>
  <si>
    <t>CREDITO_21</t>
  </si>
  <si>
    <t>GESTION_21</t>
  </si>
  <si>
    <t>Rec.Desc_21</t>
  </si>
  <si>
    <t>Total_2022</t>
  </si>
  <si>
    <t>ICLD_22</t>
  </si>
  <si>
    <t>Dest.Esp_22</t>
  </si>
  <si>
    <t>SGP_22</t>
  </si>
  <si>
    <t>SGR CT&amp;I_22</t>
  </si>
  <si>
    <t>Nacion_Ot_22</t>
  </si>
  <si>
    <t>CREDITO_22</t>
  </si>
  <si>
    <t>GESTION_22</t>
  </si>
  <si>
    <t>Rec.Desc_22</t>
  </si>
  <si>
    <t>Total_2023</t>
  </si>
  <si>
    <t>ICLD_23</t>
  </si>
  <si>
    <t>Dest.Esp_23</t>
  </si>
  <si>
    <t>SGP_23</t>
  </si>
  <si>
    <t>SGR CT&amp;I_23</t>
  </si>
  <si>
    <t>Nacion_Ot_23</t>
  </si>
  <si>
    <t>CREDITO_23</t>
  </si>
  <si>
    <t>GESTION_23</t>
  </si>
  <si>
    <t>Rec.Desc_23</t>
  </si>
  <si>
    <t>Esta línea de acción comprende la recreación y el deporte desde una perspectiva muldimensional que involucra la salud, el ocio y el esparcimiento, la generación de nuevos escenarios económicos, el bienestar de la población y el posicionamiento del sector a nivel competitivo internacionalmente, incluyendo una batería de estrategias que involucran desde la accesibilidad y la formación reconociendo la diversidad poblacional del departamento, pasando por la consolidación de la infraestructura orientada a la práctica deportiva, hasta el fortalecimiento institucional y corporativo requerido para posicionar el sector.</t>
  </si>
  <si>
    <t>Es el apoyo al deporte competitivo, formativo y social comunitario, a la recreación y a la actividad física dirigida a la población en general a través de una amplia oferta de bienes y servicios y a deportistas de rendimiento y alto rendimiento mediante estímulos económicos, sociales y deportivos para optimizar sus resultados en competencias nacionales e internacionales.</t>
  </si>
  <si>
    <t>INSTITUTO DEL DEPORTE Y RECREACION DEL VALLE DEL CAUCA - INDERVALLE</t>
  </si>
  <si>
    <t>MANTENIMIENTO</t>
  </si>
  <si>
    <t>1</t>
  </si>
  <si>
    <t>2019</t>
  </si>
  <si>
    <t>Inclusión social mediante la amplia oferta de bienes y servicios de deporte competitivo, formativo y social comunitario,  a la recreación y a la actividad física y de preparación y participación de deportistas vallecaucanos en eventos y competencias nacionales.</t>
  </si>
  <si>
    <t>Eventos o competencias que  estimulen la práctica metódica del ejercicio físico, cuya finalidad es superar una meta o vencer a un adversario en competencia sujeta a reglas. Incluye la gestión y ejecución de actividades orientadas a la dotación equipos deportivos, patrocinio de torneos,   apoyo con recursos  a escuelas deportivas.</t>
  </si>
  <si>
    <t>INSTITUTO DEL DEPORTE Y RECREACIÓN DEL VALLE DEL CAUCA - INDERVALLE</t>
  </si>
  <si>
    <t>Deportistas de rendimiento y alto rendimiento con estímulos económicos sociales y deportivos, para
que el Valle del Cauca siga siendo
potencia deportiva nacional, garantizando
las condiciones necesarias para que
obtengan su máximo nivel</t>
  </si>
  <si>
    <t>Beneficiar a 4500 deportistas de rendimiento y alto rendimiento del Valle del Cauca con al menos un apoyo (personal técnico, seguridad social integral, becas de estudio, alojamiento, alimentación, competencias deportivas, servicios biomédicos, fogueos internacionales) durante el período de gobierno</t>
  </si>
  <si>
    <t>INCREMENTO</t>
  </si>
  <si>
    <t xml:space="preserve"> Son programas de actividad fisica dirigidos a grupos poblaciones teniendo en cuenta su ciclo de vida y condición</t>
  </si>
  <si>
    <t>Realizar mínimo 4 programas de actividad física dirigidos a niños, niñas, adolescentes, jóvenes, adultos, adultos mayores y personas con discapacidad del Valle del Cauca durante el período de gobierno</t>
  </si>
  <si>
    <t xml:space="preserve"> A través del  encuentro de deporte y la recreación busca que las mujeres del departamento desafien los
estereotipos de género, convirtiéndose en referentes de su comunidad.</t>
  </si>
  <si>
    <t>Realizar 1 encuentro recreo-deportivo departamental para mujeres del Valle del Cauca durante el período de gobierno</t>
  </si>
  <si>
    <t xml:space="preserve">  Población del Valle del Cauca con bienes y servicios de deporte competitivo, formativo y social comunitario, recreación y actividad física, La descentralización, articulando las políticas municipales hacia la construcción de una red que propiciará la realización de programas y actividades de alto nivel competitivo en los municipios</t>
  </si>
  <si>
    <t>Beneficiar a 42 municipios del Valle del Cauca con bienes y servicios de deporte competitivo, formativo y social comunitario, recreación y actividad física anualmente</t>
  </si>
  <si>
    <t>Instituciones educativas de los municipios no certificados del Valle del Cauca, participando en los Juegos Supérate Intercolegiados para el aprovechamiento del tiempo libre y la sana competencia.</t>
  </si>
  <si>
    <t>Mantener en 149 Instituciones Educativas de los municipios no certificados del Valle del Cauca, participando en los juegos súperate intercolegiados para el aprovechamiento del tiempo libre y la sana competencia, durante el cuatrenio.</t>
  </si>
  <si>
    <t>SECRETARÍA DE EDUCACIÓN</t>
  </si>
  <si>
    <t>Directivos docentes, docentes y administrativos de las IE de los municipios no certificados del Valle del Cauca participando en los juegos del magisterio.</t>
  </si>
  <si>
    <t>Lograr 4000 Directivos docentes, docentes y administrativos de las IE de los municipios no certificados del Valle del Cauca participando en los juegos del magisterio, durante el periodo de gobierno</t>
  </si>
  <si>
    <t>Acceso gratuito al disfrute de los parques recreativos de la población vulnerable y con enfoque diferencial del Valle del Cauca durante el periodo de gobierno 2020-2023</t>
  </si>
  <si>
    <t>Garantizar al menos el ingreso gratuito de 92000 personas de la población vulnerable con enfoque diferencial al disfrute de los parques recreativos durante el periodo de gobierno 2020-2023</t>
  </si>
  <si>
    <t>CORPORACIÓN DEPARTAMENTAL PARA LA RECREACIÓN POPULAR DEL VALLE DEL CAUCA - RECREAVALLE</t>
  </si>
  <si>
    <t>capacitación en emprendimiento recreativo a jóvenes entre 18 a 26 años</t>
  </si>
  <si>
    <t>Capacitar al menos 8500 jóvenes  entre 18 y 26 años en emprendimiento recreativo, durante el periodo de gobierno 2020-2023</t>
  </si>
  <si>
    <t>oferta de bienes y servicios de deporte, recreación, actividad fisica y aprovechamiento del tiempo libre en los parques recreativos del Valle del Cauca.</t>
  </si>
  <si>
    <t>Deportistas vallecaucanos que conforman la delegación colombiana en eventos internacionales</t>
  </si>
  <si>
    <t>Incrementar en 35 nuevos deportistas vallecaucanos que representen a Colombia en eventos internacionales durante el período de gobierno</t>
  </si>
  <si>
    <t>Ejecución de estrategias para potencializar el deporte como factor de desarrollo socioeconómico sustentable e innovador en los municipios del Valle del Cauca, mediante productos y servicios turísticos asociados al deporte</t>
  </si>
  <si>
    <t>15</t>
  </si>
  <si>
    <t>3</t>
  </si>
  <si>
    <t>6</t>
  </si>
  <si>
    <t>10</t>
  </si>
  <si>
    <t>Apoyo a la realización de eventos y actividades deportivos que promuevan el Valle del Cauca como destino de  turismo-deportivo a nivel nacional e internacional  a través de competencias deportivas.</t>
  </si>
  <si>
    <t>Eventos y actividades deportivas apoyados que promuevan el turismo en el Valle del Cauca</t>
  </si>
  <si>
    <t>Realizar 6 eventos o competencias deportivas internacionales que potencien el turismo sostenible en el Valle del Cauca durante el período de gobierno</t>
  </si>
  <si>
    <t>Construcción y adecuación de infraestructura deportiva para deporte de altísimo rendimiento en el departamento, a partir de la elaboración un plan maestro de escenarios, enmarcado en las fortalezas deportivas, biotipo y aspectos  turísticos y culturales predominantes en los diferentes municipios,  que permitan la realización de eventos y actividades deportivas que promuevan al valle como destino  de turismo- deportivo.</t>
  </si>
  <si>
    <t>Cofinanciar 5 escenarios deportivos de altísima competencia que potencien el turismo sostenible en el Valle del Cauca durante el período de gobierno</t>
  </si>
  <si>
    <t>Esta línea de acción recoge todos los sectores emergentes en economías asociadas a la prestación de servicios de valor y a las economías creativas, buscando la consolidación y el fortalecimiento de las industrias culturales, haciendo énfasis en el aprovechamiento de las potencialidades de los activos turísticos del departamento, con el fin de generar nuevos eslabones y cadenas productivas en el departamento que permitan mejorar su competitividad, así como la generación de nuevas oportunidades económicas y laborales para la población y los territorios.</t>
  </si>
  <si>
    <t>SECRETARIA DE TURISMO</t>
  </si>
  <si>
    <t>Alcanzar uno de los 5 primeros lugares del índice de competitividad turística regional de Colombia anualmente</t>
  </si>
  <si>
    <t>SECRETARÍA DE TURISMO</t>
  </si>
  <si>
    <t>Capacitar y certificar a 20 guías turísticos de los centros operativos en bilingüismo durante el cuatrienio</t>
  </si>
  <si>
    <t>INSTITUTO DE INVESTIGACIONES CIENTÍFICAS DEL VALLE DEL CAUCA - INCIVA</t>
  </si>
  <si>
    <t>Fotalecer los emprendimientos turísiticos, el Capital Humano del sector, y la legalización de empresas turísticas, así como las líneas para el escalonamiento empresarial, como apuesta que permita mejorar la calidad y la penetración de productos locales certificados, acordes a la reglamentacion en turismo sostenible, en mercados nacionales e internacionales, que contribuyan a la recuperación del volumen de turistas afectado por la contingencia derivada de la emergencia sanitaria provacada por el COVID-19.</t>
  </si>
  <si>
    <t>Orientar a 60 empresas del sector turismo del Valle del Cauca en el proceso de certificación según las normas técnicas sectoriales de turismo sostenible, anualmente a partir del año 2021</t>
  </si>
  <si>
    <t>Brindar asistencia técnica para prestadores de servicios turísticos y destinos turísticos, a través de jornadas de sensibilización y talleres en las diferentes regiones del país</t>
  </si>
  <si>
    <t>Orientar 145 empresas del sector turismo en el Valle del Cauca durante el periodo de gobierno</t>
  </si>
  <si>
    <t>Productos turísticos y rutas turísticas promovidas, mejoradas y/o desarrolladas.</t>
  </si>
  <si>
    <t>Promocionar 12 recorridos turísticos que incentiven la recuperación del turismo local y regional en el Valle del Cauca, anualmente a partir del año 2021</t>
  </si>
  <si>
    <t>Vías intervenidas con actividades de mejoramiento o rehabilitación o mantenimiento periodico, para potenciar las rutas del turismo cultural y deportivo. Mejoramiento: obras que permiten optimizar las condiciones actuales de la vía, en aspectos relacionados con la geometría, tipo de superficie y niveles de servicio requeridos por el tránsito actual y el proyectado. Rehabilitacion: obras que permiten reconstruir o recuperar las condiciones iníciales de la vía de manera que se conserven las especificaciones técnicas con que fue construida. Mantenimiento periodico: obras que permiten solucionar los problemas de fallas superficiales y en algunas ocasiones aumentar la vida residual de los pavimentos o superficie de rodadura, y demás elementos que conforman las carreteras.</t>
  </si>
  <si>
    <t xml:space="preserve">Incrementar a 33,8 kilómetros de vías en el departamento con actividades de mejoramiento o rehabilitación o mantenimiento periódico, para potenciar el turismo cultural y deportivo durante el periodo de gobierno </t>
  </si>
  <si>
    <t>18,8</t>
  </si>
  <si>
    <t>SECRETARÍA DE INFRAESTRUCTURA Y VALORIZACIÓN</t>
  </si>
  <si>
    <t>Realizar en 5 países programas colaborativos artísticos para la circulación de las dos compañías profesionales y la escuela Incolballet durante el cuatrienio</t>
  </si>
  <si>
    <t>INSTITUTO COLOMBIANO DE BALLET - INCOLBALLET</t>
  </si>
  <si>
    <t>Beneficiar a 300 bailarines y/o productores culturales a través del diseño e implementación de un programa colaborativo con instituciones del ámbito público y privado que permita la realización de programas conjuntos para garantizar la formación de públicos y circulación de obras en plataformas virtuales durante el cuatrienio</t>
  </si>
  <si>
    <t>Exposiciones permanentes, temporales, itinerantes y/o virtuales del patrimonio cultural y natural del Valle del Cauca</t>
  </si>
  <si>
    <t>Realizar 36 exposiciones de colecciones científicas y de referencia durante el cuatrienio</t>
  </si>
  <si>
    <t>1,5</t>
  </si>
  <si>
    <t>Crear condiciones para el posicionamiento de los destinos turísticos del Valle del Cauca como atractivos de gran valor en el mercado cultural y creativo</t>
  </si>
  <si>
    <t>Instituciones Educativas oficiales que implementan la cátedra de emprendimiento.</t>
  </si>
  <si>
    <t>Proyectos de emprendimiento cultural cofinanciados</t>
  </si>
  <si>
    <t>Ejecutar 6 proyectos de empresas creativas y culturales del Valle del Cauca, durante el periodo de gobierno, a partir del año 2021</t>
  </si>
  <si>
    <t>SECRETARÍA DE CULTURA</t>
  </si>
  <si>
    <t xml:space="preserve">Procesos de formación para el fortalecimiento de emprendimientos culturales </t>
  </si>
  <si>
    <t>Realizar 6 procesos de formación para el fortalecimiento de emprendimientos culturales, durante cada año de gobierno, a partir del año 2021</t>
  </si>
  <si>
    <t>1020202. Destinos Turisticos Atractivos</t>
  </si>
  <si>
    <t>Apoyar a las entidades territoriales en la intervención, recuperación, adecuación, construcción, embellecimimento y mantenimiento de la infraestructura, equipamientos, servicios de atractivos turísticos y señalética turística. Así mismo, hacer la gestion interinstitucional para el mejoramiento de la infraestructura de transporte al servicio del turismo.</t>
  </si>
  <si>
    <t>Adecuación y/o construción de infraestructuras turísticas.</t>
  </si>
  <si>
    <t>Adecuar y/o construir 13 destinos turísticos en el Valle del Cauca durante el cuatrienio</t>
  </si>
  <si>
    <t>Estrategias de comunicación y marketing de los destinos y productos turísticos dando a conocer la oferta del destino, diferenciándolo de otros, y que permitan alcanzar un posicionamiento nacional e internacional, contribuyendo a la reactivación económica del sector afectado por la crisis sanitaria de la pandemia COVID-19.</t>
  </si>
  <si>
    <t xml:space="preserve">Articular la gestión interinstitucional de todas las entidades públicas y privadas vinculadas al mercadeo y la promoción turística para el impulso de destinos turísticos en rutas turísticas temáticas, productos experienciales surgidos desde la demanda, de manera  que se promueva la asociación de empresas y destinos, así como del desarrollo de conceptos de viajes, en torno a argumentos diferenciados y especializados del departamento  ligados a su patrimonio,  diversidad ética  y cultural, riqueza  natural,  y climática, logrando aumentar la recepción de turistas desde el segundo año del periodo de gobierno superando la contigencia provocada por la crisis sanitaria asociada al COVID-19
</t>
  </si>
  <si>
    <t xml:space="preserve">Estrategias para el posicionamiento  internacional del destino Valle del Cauca. Estas incluyen entre otras: la postulación del departamento del Valle del  Cauca como candidato para ser la sede de eventos de talla nacional e internacional de turismo de reuniones y turismo de incentivos, captar o ganarse las postulaciones a dichos eventos,la internacionalización del destino a través de la participación en ferias internacionales de Turismo y, mantener en operación el Sistema de Información Turística del departamento , SITUR,  que brinda información clave para la toma de decisiones del sector.
</t>
  </si>
  <si>
    <t>Postular 77 candidaturas a eventos internacionales durante el periodo de gobierno</t>
  </si>
  <si>
    <t>Captar 30 eventos nacionales e internacionales de turismo de negocios MICE (Meetings, Incentives, Conventions Exhibitions) durante el cuatrienio</t>
  </si>
  <si>
    <t>Participar en 21 ferias a nivel internacional durante el cuatrienio</t>
  </si>
  <si>
    <t>Articulación con el gobierno nacional para promoción del departamento como destino turístico diferenciado  a diferentes segmentos o perfiles de turismo bucando la reactivación del volumen de turistas que atrae el departamento uperando la contigencia provocada por la crisis sanitaria asociada al COVID-19</t>
  </si>
  <si>
    <t>Participación en ferias y eventos nacionales e internacionales para la promoción del  turismo vacacional. Así como la producción de elementos de material promocional del destino y/o los productos turísticos.</t>
  </si>
  <si>
    <t>Participar en 40 ferias y eventos nacionales de promoción turística nacionales e internacionales durante el periodo de gobierno</t>
  </si>
  <si>
    <t>Producir 43 elementos de material promocional y de destinos turísticos durante el periodo de gobierno</t>
  </si>
  <si>
    <t>Eventos para dinamizar las industrias creativas y culturales en torno a consolidar el Área de Desarrollo Naranaja (ADN) La Licorera</t>
  </si>
  <si>
    <t>Protección, recuperación y salvaguarda del patrimonio cultural, material e inmaterial, y recuperación de las identidades del territorio e implementación de educación de calidad y pertinente con enfoque diferencial étnico.</t>
  </si>
  <si>
    <t>Beneficiar 30000 personas de los municipios del Valle del Cauca con acciones de consolidación de la identidad patrimonial, durante cada año de gobierno</t>
  </si>
  <si>
    <t>Recuperación y conservación del patrimonio cultural material del departamento del Valle del Cauca</t>
  </si>
  <si>
    <t>Casa de la Hacienda Paraíso restaurada y reinterpretada</t>
  </si>
  <si>
    <t xml:space="preserve"> INCREMENTO</t>
  </si>
  <si>
    <t>Diseño y aprobación del Plan Especial de Manejo y Protección (PEMP) de la casa museo Hacienda el Paraíso</t>
  </si>
  <si>
    <t xml:space="preserve">Proyectos de protección y salvaguardia del patrimonio cultural ejecutados con recursos del Impuesto Nacional al Consumo (INC)
</t>
  </si>
  <si>
    <t xml:space="preserve">Publicaciones de memorias colectivas en formato de fácil acceso para los ciudadanos </t>
  </si>
  <si>
    <t xml:space="preserve"> Proyectos de educación artíistica para personas con discapacidad</t>
  </si>
  <si>
    <t>Ejecutar 3 proyectos de educación artística y cultural para niños, niñas, jóvenes y adolescentes con discapacidad, durante el período de gobierno, a partir del 2021.</t>
  </si>
  <si>
    <t>Cualificar 50 parteras afrocolombianas para atención del parto, nacimiento seguro, crianza humanizada y conservación del patrimonio cultural</t>
  </si>
  <si>
    <t>Cualificar 50 parteras afrocolombianas para atención del parto, nacimiento seguro, crianza humanizada y conservación del patrimonio cultural anualmente durante el periodo de gobierno</t>
  </si>
  <si>
    <t>SECRETARÍA DE ASUNTO ÉTNICOS</t>
  </si>
  <si>
    <t>Divulgación y socialización de los programas de arqueología preventiva realizados en el departamento del valle del Cauca</t>
  </si>
  <si>
    <t>Efectuar 12 eventos de divulgación de los resultados de los programas de arqueología preventiva ejecutados por INCIVA, anualmente durante el cuatrienio</t>
  </si>
  <si>
    <t>Fortalecimiento del Museo Arqueológico Calima, como museo arqueológico del Valle del Cauca y Museo Departamental de Ciencias Naturales Federico Carlos Lehmann modernizado</t>
  </si>
  <si>
    <t>Modernizar 2 museos como bienes culturales a cargo del INCIVA durante el periodo de gobierno</t>
  </si>
  <si>
    <t>Busca garantizar educación de calidad y pertinente con enfoque diferencial étnico</t>
  </si>
  <si>
    <t>Instituciones Etnoeducativas Afrocolombianas con proyecto educativo comunitario ajustado a su entorno</t>
  </si>
  <si>
    <t>Implementar en 33 Instituciones Etnoeducativas Afrocolombianas oficiales de los municipios no certificados del Valle del Cauca, los Proyectos Educativos Comunitarios según su entorno, durante el periodo de gobierno.</t>
  </si>
  <si>
    <t>Instituciones Educativas implementando la Cátedra de Estudios Afrocolombianos</t>
  </si>
  <si>
    <t>Implementar en 149 Instituciones Educativas oficiales de los municipios no certificados del Valle del Cauca, la Cátedra de Estudios afrocolombianos durante el periodo de gobierno.</t>
  </si>
  <si>
    <t>Proyectos de protección, conservación y salvaguarda apoyados</t>
  </si>
  <si>
    <t>Puesta en valor del Paisaje Cultural Cafetero</t>
  </si>
  <si>
    <t>Proyectos para apoyar el Paisaje Cultural Cafetero</t>
  </si>
  <si>
    <t>Ejecutar un proyecto para el apoyo, divulgación y fortalecimiento del paisaje cultural cafetero del Departamento</t>
  </si>
  <si>
    <t>Ejecutar 1 proyecto para el apoyo, divulgación y fortalecimiento del paisaje cultural cafetero cada año, durante el periodo de gobierno</t>
  </si>
  <si>
    <t>Promueve el acceso a los bienes y servicios artísticos y culturales de los habitantes del Valle del Cauca</t>
  </si>
  <si>
    <t>SECRETARÍA DE LA MUJER, EQUIDAD DE GÉNERO Y DIVERSIDAD SEXUAL</t>
  </si>
  <si>
    <t>Hacer que 50 mujeres del departamento intercambien sus saberes tradicionales, costumbres y reconocimiento de su identidad, en el periodo de gobierno</t>
  </si>
  <si>
    <t xml:space="preserve">INCREMENTO </t>
  </si>
  <si>
    <t>Son estrategias de reconocimiento al valor de la mujer</t>
  </si>
  <si>
    <t>Encuentro de intercambio de saberes tradicionales y costumbres de la mujer afro e indìgena generados (Feria de productos que revindique los saberes)</t>
  </si>
  <si>
    <t>Talleres orientados a promover el reconocimiento e identidad de las mujeres, implementados</t>
  </si>
  <si>
    <t>Ejecutar 8 talleres y eventos orientados a promover el reconocimiento e identidad de la mujer vallecauca, en el cuatrienio</t>
  </si>
  <si>
    <t>INSTITUTO DEPARTAMENTAL DE BELLAS ARTES</t>
  </si>
  <si>
    <t>Apoyo a la realización de eventos, procesos, proyectos y actividades artísticas y culturales</t>
  </si>
  <si>
    <t>Proyectos realizados y/o apoyados</t>
  </si>
  <si>
    <t>Realizar 320 eventos artísticos y culturales</t>
  </si>
  <si>
    <t>Realizar nuevas creaciones artisticas y culturales de las facultades y grupos profesionales de Bellas Artes</t>
  </si>
  <si>
    <t xml:space="preserve">Realizar publicaciones academicas, artisticas o investigativas en arte de las Facultades del Instituto Departamental de Bellas Artes, anualmente 
</t>
  </si>
  <si>
    <t>Realizar 3 publicaciones academicas, artisticas o investigativas en arte de las Facultades del Instituto Departamental de Bellas Artes</t>
  </si>
  <si>
    <t>Procesos artísticos apoyados</t>
  </si>
  <si>
    <t xml:space="preserve">Conciertos de musica sinfonica en los municipios del Valle del Cauca </t>
  </si>
  <si>
    <t>Realizar 36 conciertos de música sinfónica en los municipios del departamento del Valle del Cauca, durante el período de gobierno</t>
  </si>
  <si>
    <t>MANETNIMIENTO</t>
  </si>
  <si>
    <t>Conmemorar 10 fechas de importancia internacionales, nacionales y tradiciones culturales de los territorios Afro del Valle del Cuca anualmente durante el periodo de gobierno</t>
  </si>
  <si>
    <t>Personas beneficiadas mediante la ejecución del programa "Danza al Valle" con procesos de formación artística y de públicos con Danza Clásica y/o Danza Contemporánea promoviendo la vinculación de bailarines de danza como docentes artísticos durante el cuatrienio</t>
  </si>
  <si>
    <t>Beneficiar a 12000 personas mediante la ejecución del programa "Danza al Valle" con procesos de formación artística y de públicos con danza clásica y/o danza contemporánea promoviendo la vinculación de bailarines de danza como docentes artísticos durante el cuatrienio</t>
  </si>
  <si>
    <t>Niños talentos excepcionales para la danza y su entorno familiar identificados en los territorios mediante la ejecución del programa "Danza al Barrio" vinculando bailarines de danza como docentes artísticos durante el cuatrienio</t>
  </si>
  <si>
    <t>Beneficiar a 750 niños talentos excepcionales para la danza identificados en los territorios mediante la ejecución del programa "Danza al Barrio" durante el cuatrienio</t>
  </si>
  <si>
    <t>Realizar 25 obras de repertorio de danza vinculando coreógrafos y maestros invitados para su creación y/o reposición durante el cuatrienio</t>
  </si>
  <si>
    <t>Realizar 240 funciones artísticas de danza en las líneas de ballet, danza contemporánea y folclor a nivel departamental y nacional durante el cuatrienio</t>
  </si>
  <si>
    <t>2016-2019</t>
  </si>
  <si>
    <t xml:space="preserve">Organizar 2 festivales internacionales de ballet durante el cuatrienio </t>
  </si>
  <si>
    <t>Formar a 150 profesores y/o monitores de danza mediante la ejecución de un proceso de cualificación artística en danza durante el cuatrienio</t>
  </si>
  <si>
    <t>Asegurar la prestación de los 18 servicios misonales de la Biblioteca Departamental Jorge Garcés Borrero para el empoderamiento ciudadano, como pilar de la comunidad en la transformación de los individuos y realidades sociales</t>
  </si>
  <si>
    <t>Asegurar la prestación de los 18 servicios que presta la biblioteca departamental Jorge Garcés Borrero para el empoderamiento ciudadano, como pilar de la comunidad en la transformación de los individuos y realidades sociales</t>
  </si>
  <si>
    <t>BIBLIOTECA DEPARTAMENTAL JORGE GARCES BORREO</t>
  </si>
  <si>
    <t>Servicio de fomento para el acceso de la oferta cultural</t>
  </si>
  <si>
    <t>Beneficiar 1500 niños, niñas, jóvenes y adolescentes víctimas del conflicto armado, en procesos de formación artística en los municipios del departamento del Valle del Cauca, durante el período de gobierno</t>
  </si>
  <si>
    <t>Ejecutar 1 proyecto para el fortalecimiento de las practicas culturales en tejidos propios, danza u otra manifestación de lideres y lideresas del cabildo central Kwesxyu-Kiwe en el municipio de Florida Valle del Cauca</t>
  </si>
  <si>
    <t>Beneficiar 40000 personas residentes en el departamento del Valle del Cauca, a través de las estrategias para promover el acceso a los derechos culturales, durante cada año de gobierno</t>
  </si>
  <si>
    <t>Cofinanciación de proyectos artísticos y culturales</t>
  </si>
  <si>
    <t>Cofinanciar 300 proyectos artísticos y culturales, en el marco de la convocatoria departamental de estímulos a proyectos, durante el período de gobierno</t>
  </si>
  <si>
    <t>Brindar reconocimiento a 12 artistas vallecaucanos, mediante la convocatoria premio vida y obra a los artistas vallecaucanos, durante el período de gobierno</t>
  </si>
  <si>
    <t>Realizar 12 premiaciones de obras ganadoras dentro del Concurso de Autores Vallecaucanos, durante el periodo de gobierno</t>
  </si>
  <si>
    <t xml:space="preserve">Matricular a 1368 estudiantes en los cursos de educación continuada ofertados por Bellas Artes, anualmente                                                                            
</t>
  </si>
  <si>
    <t>Programas de formación infantil y juvenil ofertados por Bellas Artes</t>
  </si>
  <si>
    <t>Apoyo para la construcción, adecuación, mantenimiento y dotación de la infraestructura cultural y científica del Valle del Cauca</t>
  </si>
  <si>
    <t>Fortalecimiento de la infraestructura cultural y científica del Valle del Cauca y de sus entes descentralizados</t>
  </si>
  <si>
    <t xml:space="preserve">Adecuar los 2 predios existentes
</t>
  </si>
  <si>
    <t>Atención, implementación y fortalecimiento de infraestructura para potenciar el sector turístico, cultural y recreativo</t>
  </si>
  <si>
    <t>Una Casa del Pacífico dirigida a la población afro del departamento construida</t>
  </si>
  <si>
    <t>Construir 1 casa del pacífico dirigida a la población Afro del departamento que llega o habita en la ciudad de Cali durante el periodo de gobierno</t>
  </si>
  <si>
    <t>Modernizar el Museo Aliado del Valle del Cauca como apropiación social de la ciencia, tecnología e innovación</t>
  </si>
  <si>
    <t>Ejecutar 1 museo aliado del valle del Cauca malva como apropiación social de la ciencia, tecnología e innovación</t>
  </si>
  <si>
    <t>Recopilar 20.000 imágenes de contenido fotografico y filmico para aumentar el material del Centro de Conservación y Preservación del Archivo Fotografico y Filmico del Valle del Cauca</t>
  </si>
  <si>
    <t>Ejecutar los 4 objetivos de la construcción de la Segunda Fase de la Manzana del Saber para fortalecer la oferta cultural y la prestación de servicios a la comunidad</t>
  </si>
  <si>
    <t>Ejecutar los 4 objetivos para la construcción de la segunda fase de la manzana del saber para fortalecer la oferta cultural y la prestación de servicios a la comunidad</t>
  </si>
  <si>
    <t>Reforzar en un 20% con equipos tecnologicos, la sala "Hellen Keller" de la Biblioteca Departamental Jorge Garcés Borrero, para incrementar la oferta de servicios a las personas con dispacidad visual y auditiva</t>
  </si>
  <si>
    <t>proyectos asistidos tecnicamente para la construcción de escenarios nuevos dedicados a la cultural y al turismo en municipios priorizados del departamento durante el periodo de gobierno.</t>
  </si>
  <si>
    <t>Asistir 10 proyectos técnicamente para la construcción de escenarios nuevos dedicados a la cultural y al turismo en municipios priorizados del departamento durante el periodo de gobierno.</t>
  </si>
  <si>
    <t>SECRETARÍA DE VIVIENDA Y HÁBITAT</t>
  </si>
  <si>
    <t>Mejorar las variables de justicia, seguridad y reconciliación direccionadas a generar bienestar social.</t>
  </si>
  <si>
    <t>Articular con todas las entidades y sectores diferenciales, condiciones optimas y eficientes de la política de paz y desarrollo social, para lograr justicia y seguridad con inclusión y equidad en el departamento del Valle del Cauca</t>
  </si>
  <si>
    <t>SECRETARIA DE CONVIVENCIA Y SEGURIDAD CIUDADANA</t>
  </si>
  <si>
    <t>REDUCCIÓN</t>
  </si>
  <si>
    <t>Fortalecer el acceso integral a la justicia, cercana y oportuna en todo el Departamento del Valle del Cauca.</t>
  </si>
  <si>
    <t>Asistir técnicamente a 3 municipios paretos de homicidios del departamento del Valle del Cauca en acceso integral a la justicia cercana y oportuna durante el periodo de gobierno</t>
  </si>
  <si>
    <t>SECRETARÍA DE CONVIVENCIA Y SEGURIDAD CIUDADANA</t>
  </si>
  <si>
    <t>Operar 1 observatorio del delito para garantizar la toma efectiva de decisiones en materia de seguridad y convivencia en el departamento del Valle del Cauca</t>
  </si>
  <si>
    <t>Promover una estrategia de prevención social y situacional desde la promoción de una cultura de la legalidad, integridad, seguridad y convivencia ciudadana.</t>
  </si>
  <si>
    <t>Ejecutar en 42 entes territoriales el plan de acción interinstitucional de erradicación del narcotráfico y microtráfico, durante el periodo de gobierno</t>
  </si>
  <si>
    <t>Acciones de articulación para lograr la resolución pacífica de conflictos y mejorar la convivencia</t>
  </si>
  <si>
    <t>Articular  con la secretaria de paz territorial  el acompañamiento en el  seguimiento y monitoreo integral  para el desarrollo de estrategias de asistencia técnica dirigida a jueces e paz y gestores de paz y reconciliación ,  para identificar los riesgo de violencias y vulneración de derechos, para respuestas intitucionales integrales.</t>
  </si>
  <si>
    <t>Operacionalizar 1 ruta integral de seguridad para garantizar la vigilancia y control para distritos y/o municipios del departamento del Valle del Cauca</t>
  </si>
  <si>
    <t>Operacionalizar 1 ruta interinstitucional de seguimiento y monitoreo anual para el desarrollo de estrategias de mitigación, agresión, feminicidio, violencia familiar y/o género en el departamento del Valle del Cauca</t>
  </si>
  <si>
    <t>0,5</t>
  </si>
  <si>
    <t>SECRETARÍA DE PAZ TERRITORIAL Y RECONCILIACIÓN</t>
  </si>
  <si>
    <t>Activar 1 ruta de atención de violencia en parejas de mujeres en consonancia con la ley 1257-08, durante el periodo de gobierno</t>
  </si>
  <si>
    <t>Contar con 1 mecanismo intersectorial para la atención de la mujer en la zona rural que sean víctimas de la violencia basada en género (VBG), en el cuatrienio</t>
  </si>
  <si>
    <t>Capacitar en los 42 municipios, la transformación de imaginarios, discursos y prácticas frente a la diversidad sexual y de género (cambio de cultura homofóbica y transfóbica), en el periodo de gobierno</t>
  </si>
  <si>
    <t>Orientar en la red empresarial vallecaucana acciones de prevención a la violencia basada en género (VBG), anualmente en el cuatrienio</t>
  </si>
  <si>
    <t>Estrategias territoriales de atención para las mujeres que estan expuestas a una agresión, violencia o incluso feminicidio, articuladas</t>
  </si>
  <si>
    <t>REDUCCION</t>
  </si>
  <si>
    <t>Instituciones educativas implementando el modelo de mediación escolar.</t>
  </si>
  <si>
    <t>Implementar en 149 Instituciones Educativas Oficiales el Modelo de Mediación Escolar y Prácticas Restaurativas para fortalecer ambientes escolares, académicos y pedagógicos promoviendo entornos seguros, sanos y pacíficos, durante el periodo de gobierno</t>
  </si>
  <si>
    <t>Instituciones educativas con acompañamiento psicosocial, manejo emocional, de conflictos, rutas de atención y manejo de casos tipo II y III.</t>
  </si>
  <si>
    <t>Cualificar a 1800 directivos docentes y docentes para la prevención de la violencia contra la mujer y diferentes violencias que se presentan en la escuela; desde un enfoque diferencial centrado en los DD.HH, la diversidad sexual y de género que mejore la convivencia escolar, durante el periodo de gobierno.</t>
  </si>
  <si>
    <t>Directivos docentes, docentes y docentes orientadores cualificados en Derechos Humanos.</t>
  </si>
  <si>
    <t>Implementar en el 100% de Instituciones educativas oficiales los proyectos pedagógicos tranversales orientados a mejorar la convivencia escolar, la trasversalizacion de los proyectos obligatorios en el PEI y la Cátedra de Paz (Competencias Ciudadanas, Educación para la sexualidad, Educación Ambiental, Educación Vial, Prevención de riesgos, educación financiera, uso adecuado del tiempo libre), anualmente</t>
  </si>
  <si>
    <t>Propuesta de Escuela de Padres para mejorar la convivencia escolar.</t>
  </si>
  <si>
    <t>Consejos Directivos, Directivos Docentes y Docentes acompañados para implementar y fortalecer los Proyectos Pedagógicos Transversales en el PEI</t>
  </si>
  <si>
    <t>Implementar en 149 instituciones educativas oficiales la estrategia de acompañamiento psicosocial en el manejo emocional de conflictos promoviendo escuelas saludables y entornos de reconciliación, anualmente</t>
  </si>
  <si>
    <t>Estrategia de promoción de la Convivencia Escolar desde la perspectiva de reconocimiento de la diversidad sexual y de géneros, desarrolladas</t>
  </si>
  <si>
    <t>Mantener los 4 Comités Departamentales de Convivencia Escolar en la prevención de la violencia contra la mujer y diferentes violencias que se presentan en la escuela; desde un enfoque diferencial centrado en los DD.HH, la diversidad sexual y de género que mejore la convivencia escolar, anualmente, durante el periodo de gobierno.</t>
  </si>
  <si>
    <t>Estrategias de promoción para la implementación del PESCC con énfasis en el reconocimiento de la Diversidad Sexual y de Género (PESCC: Proyecto de Educación para la Sexualidad y Construcción de Ciudadanía), desarrolladas.</t>
  </si>
  <si>
    <t>Orientar 1 proceso de capacitación para la implementación del proyecto de educación para la sexualidad y construcción de ciudadania (PESCC) con énfasis en el reconocimiento de la diversidad sexual y de género en todo el departamento, durante el periodo de gobierno</t>
  </si>
  <si>
    <t>Estrategias comunicativa, desde el enfoque de reconocimiento de la Diversidad Sexual y de Género, desarrolladas.</t>
  </si>
  <si>
    <t>Ejecutar 1 campaña con estrategias comunicativas sobre convivencia escolar para reconocimiento de la diversidad sexual y de género a nivel sociocultural, en el departamento, durante el periodo de gobierno</t>
  </si>
  <si>
    <t>Atención integral a las victimas del conflicto armado con enfoque  de género y étnico</t>
  </si>
  <si>
    <t>Obtener una calificación satisfactoria en la certificación de implementación política pública de víctimas del conflicto armado - componente de prevención, anualmente durante el periodo de gobierno</t>
  </si>
  <si>
    <t xml:space="preserve"> Medidas con enfoque de género,  y orientación sexual,  para la prevención y atención de vícitmas del conflicto armado</t>
  </si>
  <si>
    <t>Articulación de acciones para la prevencion y protección a víctimas</t>
  </si>
  <si>
    <t>Habilidades socioemocionales para la vida, la prevención y atención de las violencias de género, interpersonales y en el conflicto armado; aplicando, los lineamientos nacionales para la transversalización del enfoque de género en el sector salud, impulsadas y promovidas</t>
  </si>
  <si>
    <t>Asesorar a 42 entes territoriales en la aplicación de los lineamientos nacionales para la transversalizacion del enfoque de género para atención de las violencias de género en el sector salud, en el periodo de gobierno</t>
  </si>
  <si>
    <t>Asesorar 42 entes territoriales en las medidas con enfoque de género, para atención en salud mental a las vícitmas del conflicto, durante el periodo de gobierno</t>
  </si>
  <si>
    <t xml:space="preserve">Atención integral a las victimas del conflicto armado con enfoque diferencial. Reconocimiento y atención a víctimas del conflicto armado con enfoque de género y diferencial. </t>
  </si>
  <si>
    <t>Realizar el seguimiento, articulación,ejecución, monitoreo y/o evaluación al PAT departamental con enfoque diferencial.</t>
  </si>
  <si>
    <t>Ejecutar 1 plan estratégico interinstitucional de acciones para el monitoreo y prevención de reclutamiento forzado, delitos sexuales con enfoque diferencial dirigido a niños, niñas, jóvenes y/o adolescentes en el departamento del Valle del Cauca</t>
  </si>
  <si>
    <t>Articular 1 ruta integral en materia de prevención de riesgo de minas antipersonas (MAP), minas sin explotar (MUSE) y artefactos explosivos improvisados (AEI) en el departamento del Valle del Cauca</t>
  </si>
  <si>
    <t>Población atendida con programas de cultura</t>
  </si>
  <si>
    <t>Beneficiar a 3 comunidades victimas del conflicto con programas de arte y cultura para la paz</t>
  </si>
  <si>
    <t>Operativizar 1 subcomité técnico de enfoque diferencial étnico en la mesa departamental de justicia transicional anualmente</t>
  </si>
  <si>
    <t>Divulgación de rutas de reparación para víctimas de comunidades étnicas enmarcadas en la ley 1448/2011</t>
  </si>
  <si>
    <t>Divulgar 1 ruta de reparación para víctimas de comunidades étnicas enmarcadas en la ley 1448 de 2011 mediante los decretos ley 4633 y 4635 de 2011, anualmente, durante el periodo de gobierno</t>
  </si>
  <si>
    <t>Mantener la oferta institucional para el restablecimiento de derechos de las víctimas del conflicto armado en el departamento</t>
  </si>
  <si>
    <t>SECRETARIA DE PAZ TERRITORIAL Y RECONCILIACION</t>
  </si>
  <si>
    <t xml:space="preserve">MANTENIMIENTO </t>
  </si>
  <si>
    <t>Fortalecimiento de la institucionalidad para afrontar los retos de la implementacion de la política pública de victimas</t>
  </si>
  <si>
    <t>Diseñar y ejecutar mecanismos de seguimiento a la politica publica de víctimas departamental</t>
  </si>
  <si>
    <t>Implementar 1 plan de acción territorial PAT para el departamento con su respectivo ajuste anualmente</t>
  </si>
  <si>
    <t>Acceso y garantía a la educación para estudiantes victimas del conflicto armado</t>
  </si>
  <si>
    <t>Beneficiar a 2923 estudiantes de la población víctima del conflicto armado de instituciones educativas oficiales con modelos educativos flexibles para la atención pertinente e inclusiva en cada año del periodo de gobierno</t>
  </si>
  <si>
    <t>Brindar a 23 instituciones educativas servicio de apoyo psicosocial para la atención pertinente e inclusiva de la población escolar víctima del conflicto armado en cada año del periodo de gobierno</t>
  </si>
  <si>
    <t>Ejecutar acciones de aplicación de los principios de subsidiariedad y concurrencia</t>
  </si>
  <si>
    <t>Concurrir con recurso al 100 % de municipios que soliciten  apoyo para la caracterización de la población víctima  hasta agotar recursos</t>
  </si>
  <si>
    <t>Asistir tecnicamente los 42 municipios en la implementacion de la politica publica de victimas</t>
  </si>
  <si>
    <t>Asistir a los 42 municipios técnicamente en la implementación de la política pública de victimas</t>
  </si>
  <si>
    <t>Establecer 100 % los proyectos productivos que demande las organizaciones de víctimas que soliciten apoyo de acuerdo a la capacidad institucional</t>
  </si>
  <si>
    <t>Cubrir la demanda de auxulios funerarios de acuerdo a la capacidad institucional</t>
  </si>
  <si>
    <t>Instancias de articulación interinstitucional para una atención efectiva a víctimas del conflicto armado</t>
  </si>
  <si>
    <t>Operativizar la mesa departamental de participacion efectiva</t>
  </si>
  <si>
    <t>Operativizar 1 mesa departamental de víctimas de participación efectiva</t>
  </si>
  <si>
    <t>Operativizar el Comite Territorial de Justicia Transicional CTJT y sus subcomites durante el periodo de gobierno</t>
  </si>
  <si>
    <t>Operativizar 1 Comité Territorial de Justicia Transicional incluyendo los subcomités técnicos durante el periodo de gobierno</t>
  </si>
  <si>
    <t>Implementación de los sistemas de producción agrícola de soberanía y seguridad alimentaria para víctimas del conflicto armado, atendidas de acuerdo a sentencias proferidas por los fallos de los jueces de restitución de tierras</t>
  </si>
  <si>
    <t>SECRETARÍA DE AMBIENTE, AGRICULTURA Y PESCA</t>
  </si>
  <si>
    <t>Víctimas del conflicto armado capacitados en componentes técnicos de proyectos productivos agropecuarios</t>
  </si>
  <si>
    <t>Realizar 2 seminarios de capacitaciones en componentes técnicos agropecuarios que permitan el desarrollo de proyectos para victimas del conflicto armado anualmente</t>
  </si>
  <si>
    <t>Subcomité de retornos y reparación colectiva a víctimas del conflicto armado en funcionamiento.</t>
  </si>
  <si>
    <t>Coordinar la realización del plan de retornos y reparación colectiva a víctimas del conflicto armado</t>
  </si>
  <si>
    <t>DEPARTAMENTO ADMINISTRATIVO DE PLANEACIÓN</t>
  </si>
  <si>
    <t>Reconocimiento y memoria histórica a la población víctima del conflicto armado.</t>
  </si>
  <si>
    <t>Contenidos de paz, reconciliación y de memoria histórica de la población víctima del conflicto armado difundidos</t>
  </si>
  <si>
    <t>Emitir en total 20 horas de contenido de paz, reconciliación y memoria histórica de personas, grupos, organizaciones y comunidades víctimas del conflicto armado durante el periodo de gobierno</t>
  </si>
  <si>
    <t>TELEPACIFICO</t>
  </si>
  <si>
    <t>Vías intervenidas con actividades de mejoramiento o rehabilitación o mantenimiento periodico para la conectividad e inclusión de los territorios prioritarios y priorizados para la paz PDET-ZOMAC. Mejoramiento: obras que permiten optimizar las condiciones actuales de la vía, en aspectos relacionados con la geometría, tipo de superficie y niveles de servicio requeridos por el tránsito actual y el proyectado. Rehabilitacion: obras que permiten reconstruir o recuperar las condiciones iníciales de la vía de manera que se conserven las especificaciones técnicas con que fue construida. Mantenimiento periodico: obras que permiten solucionar los problemas de fallas superficiales y en algunas ocasiones aumentar la vida residual de los pavimentos o superficie de rodadura, y demás elementos que conforman las carreteras.</t>
  </si>
  <si>
    <t xml:space="preserve">Incrementar 52,7 kilómetros de vías en el departamento con actividades de mejoramiento o rehabilitación o mantenimiento periódico, para mejorar la conectividad e inclusión en los territorios de paz, con énfasis en municipios PDET - en el departamento, durante el periodo de gobierno. </t>
  </si>
  <si>
    <t>22,7</t>
  </si>
  <si>
    <t>52,7</t>
  </si>
  <si>
    <t>44,7</t>
  </si>
  <si>
    <t>49,7</t>
  </si>
  <si>
    <t>51,2</t>
  </si>
  <si>
    <t>Actos de conmemoración del dia de la solidaridad con las victimas del conflicto armado</t>
  </si>
  <si>
    <t>Realizar 4 actos de conmemoración de la memoria y solidaridad con las víctimas del conflicto armado en el periodo de gobierno</t>
  </si>
  <si>
    <t>Adoptar acciones tendientes a generar políticas, procedimientos, formulación de proyectos con el fin de garantizar que las intervenciones lleguen a los segmentos más marginados de la población y  a los grupos de especial protección por parte del Estado.</t>
  </si>
  <si>
    <t>SECRETARIA DESARROLLO SOCIAL Y PARTICIPACION</t>
  </si>
  <si>
    <t>Estructurar 6 políticas públicas poblaciones con enfoque de derechos, verificando que se cumpla con el ciclo de las mismas, durante el período de gobierno</t>
  </si>
  <si>
    <t>Promover el respeto y la proteccion desde los DDHH  en las organizaciones, instancias, entidades publicas, privadas y comunidad en general</t>
  </si>
  <si>
    <t>Generar una estrategia integral destinada al desarrollo de los ejercicios de rendición de cuentas con enfoque en derechos humanos</t>
  </si>
  <si>
    <t>Realizar 4 ejercicios de rendición de cuentas por período fiscal, de forma lúdica y diferenciada, sobre las acciones realizadas para la garantía de derechos de niños, niñas, adolescentes y jóvenes, durante el cuatrienio</t>
  </si>
  <si>
    <t>SECRETARÍA DE DESARROLLO SOCIAL Y PARTICIPACIÓN</t>
  </si>
  <si>
    <t>Matrices de indicadores y líneas de las políticas públicas</t>
  </si>
  <si>
    <t>Evaluar 6 politicas publicas por ciclo de vida y condición, con indicadores y líneas base para el proceso de medición, monitoreo y evaluación por cada una de ellas, primera infancia, infancia y adolescencia; juventud; personas mayores; discapacidad; fortalecimiento familiar; comunales, durante el período de gobierno</t>
  </si>
  <si>
    <t>Políticas Públicas actualizadas</t>
  </si>
  <si>
    <t>Actualizar 3 Políticas Públicas departamentales, la de primera infancia, infancia y adolescencia, la de juventud y la de personas con discapacidad</t>
  </si>
  <si>
    <t>Políticas Públicas formuladas</t>
  </si>
  <si>
    <t xml:space="preserve">Formular 3 políticas públicas departamentales, la Política Pública de apoyo al fortalecimiento familiar, la de acción comunal y la de personas mayores </t>
  </si>
  <si>
    <t>Aulas hospitalarias asistidas técnicamente</t>
  </si>
  <si>
    <t>Asistir técnicamente 1 programa de aulas hospitalarias para garantizar acciones en el ingreso y permanencia en el sistema educativo de niños, niñas y jóvenes en condiciones de enfermedad e incapacidad</t>
  </si>
  <si>
    <t>Municipios del departamento, orientados técnicamente con estrategias de política</t>
  </si>
  <si>
    <t>Orientar técnicamente a los 42 municipios del departamento, con estrategias de política para disminuir la incidencia del trabajo infantil, buscando su erradicación y la protección integral al adolescente trabajador, durante el período de gobierno.</t>
  </si>
  <si>
    <t>Municipios del departamento asistidos técnicamente.</t>
  </si>
  <si>
    <t xml:space="preserve">Implantar 5 rutas integrales para disminuir el riesgo de violaciones y/o vulneraciones a los derechos humanos en el departamento del Valle del Cauca </t>
  </si>
  <si>
    <t>Mantener 1 ruta integral para la garantía y respeto de los derechos humanos y el Derecho Internacional Humanitario (DIH) en el departamento del Valle del Cauca con enfoque diferencial durante el periodo de gobierno</t>
  </si>
  <si>
    <t>Implantar 1 plan estratégico interinstitucional para el establecimiento de una ruta de atención en prevención y/o erradicación de las peores formas de trabajo infantil y/o maltrato infantil en el departamento del Valle del Cauca</t>
  </si>
  <si>
    <t>Ejecutar 1 ruta de atención prioritaria e integral para garantizar la defensa de derechos de la población migrantes y/o retornados en el departamento del Valle del Cauca</t>
  </si>
  <si>
    <t>Ejecutar 1 ruta interinstitucional para garantizar el seguimiento a la garantía de derechos en el sistema penal para adolescentes en el departamento del Valle del Cauca</t>
  </si>
  <si>
    <t>Implantar 1 plan de acción interinstitucional para el establecimiento de una ruta de atención encaminada a la protección integral de líderes sociales en el departamento del Valle del Cauca</t>
  </si>
  <si>
    <t>Ejecutar 1 ruta de atención prioritaria e integral para garantizar la atención y/o prevención de la población desaparecidos (NN) y/o trata de personas en el departamento del Valle del Cauca</t>
  </si>
  <si>
    <t>Apoyar la implementación de Políticas y el fortalecimiento  de espacios interinstitucionales orientados a la   garantía  del derecho a la Igualdad y no discriminación,  con acciones afirmativas  tendientes a transformar imaginarios y estereotipos discriminadores, acciones de autoreconocimiento y empoderamiento.</t>
  </si>
  <si>
    <t>SECRETARIA DE DESARROLLO ECONOMICO Y COMPETITIVIDAD</t>
  </si>
  <si>
    <t>Evaluar 6 de las Políticas públicas poblacionales, sectoriales o temáticas, cuantitativa y cualitativamente aplicando los instrumentos de medición construidos en su diseño durante el período de gobierno</t>
  </si>
  <si>
    <t>Cualificar a Directivos y Directivos Docentes  en referentes técnicos pedagógicos para una educación inicial de calidad, en el marco de la atención integral a la primera infancia y la garantía de derechos de la niñez.</t>
  </si>
  <si>
    <t>Asegurar que las niñas y los niños, desde el momento de su gestación hasta los seis años de edad, gocen de sus derechos básicos a través de la construcción de un sistema que promueve tanto la atención como su desarrollo integral, en observancia y respeto a la diversidad cultural del país</t>
  </si>
  <si>
    <t>Evaluar en los 42 entes territoriales del departamento del Valle del Cauca, la implementación de 9 atenciones priorizadas de la ruta integral de primera infancia</t>
  </si>
  <si>
    <t>Implementar las líneas estretagicas con los peores indicadores en el seguimiento y evaluación de la política</t>
  </si>
  <si>
    <t>Niños y Niñas atendidos en preescolar (Transición) en el marco de la atención integral.</t>
  </si>
  <si>
    <t>Cualificar a 450 directivos y directivos docentes en referentes técnicos pedagógicos para una educación inicial de calidad, en el marco de la atención integral a la primera infancia y la garantía de derechos de la niñez, durante el periodo de gobierno.</t>
  </si>
  <si>
    <t>Atender a 1600 niños y niñas en el nivel de preescolar, grado transición en el marco de la atención integral durante el periodo de gobierno.</t>
  </si>
  <si>
    <t>Activar para los 42 municipios y el departamento la ruta integral de atención para la infancia y la adolescencia propuesta por el nivel nacional</t>
  </si>
  <si>
    <t>Política pública ajustada a desarrollo normativos y conceptuales, con enfoque basado en derechos</t>
  </si>
  <si>
    <t>Evaluar la implementación de 1 política pública de juventud, durante el período de gobierno</t>
  </si>
  <si>
    <t xml:space="preserve">Mecanismo de seguimiento a la implementación de la Política Departamental de Discapacidad e Inclusión Social y Plan Departamental de Discapacidad </t>
  </si>
  <si>
    <t>Fortalecimiento de los centros vida y centros de protección para la atención integral de las personas mayores</t>
  </si>
  <si>
    <t>Atención integral a las personas mayores en las modalidades de centro vida y centros de protección</t>
  </si>
  <si>
    <t>Asistir técnica y financieramente en los 42 entes territoriales los centros vida y centros de protección para las personas mayores, durante el periodo de gobierno</t>
  </si>
  <si>
    <t>Crear 1 centro vida indígena en el departamento durante el período de gobierno</t>
  </si>
  <si>
    <t>Crear 1 granja para las personas mayores en el departamento durante el período de gobierno</t>
  </si>
  <si>
    <t>Establecer un proceso integral en todo el departamento que promueva el desarrollo y consolidación de mecanismos para el mejoramiento de la calidad de vida y condiciones de seguridad de poblaciones vulnerables, en el periodo de gobierno</t>
  </si>
  <si>
    <t>Hogares de acogida fortalecidos</t>
  </si>
  <si>
    <t>Orientar anualmente la gestión de 3 espacios existentes (hogares de acogida, casa de la mujer empoderada y red espiral) para la protección de la mujer víctima de violencia, en el periodo de gobierno</t>
  </si>
  <si>
    <t>Plan de Formación para lideresas sociales en temas de interés relacionados con la promoción de la equidad de género y empoderamiento político de la mujer, funcionando</t>
  </si>
  <si>
    <t>Ejecutar un plan de formación para lideresas sociales en temas de interés relacionados con la promoción de la equidad de género y empoderamiento político de la mujer, en el periodo de gobierno</t>
  </si>
  <si>
    <t>proceso departamental de promoción, prevención y atención del acoso y las violencias sexuales contra niñas y adolescentes en contextos escolares, funcionando</t>
  </si>
  <si>
    <t>Establecer 1 proceso departamental de promoción, prevención y atención del acoso y las violencias sexuales contra niñas y adolescentes en contextos escolares, durante el periodo de gobierno</t>
  </si>
  <si>
    <t>Política Pública de las mujeres Vallecaucanas, actualizada.</t>
  </si>
  <si>
    <t>Actualizar la polÍtica pública de las mujeres vallecaucanas con un capítulo especial para mujeres con discapacidad y madres comunitarias que permita contar con acciones afirmativas y mejorar su calidad de vida, en el cuatrienio</t>
  </si>
  <si>
    <t>Escuelas itinerantes de formación política para mujeres, implementadas</t>
  </si>
  <si>
    <t>Establecer 1 escuela itinerante de formación política para mujeres, durante el periodo de gobierno</t>
  </si>
  <si>
    <t xml:space="preserve"> Consejos de seguridad para mujeres</t>
  </si>
  <si>
    <t>Efectuar 7 consejos de seguridad para mujeres, en el cuatrienio</t>
  </si>
  <si>
    <t>Nuevos liderazgos y semilleros de mujeres empoderadas</t>
  </si>
  <si>
    <t>Establecer en 42 municipios lineamientos para el acompañamiento integral a proyectos productivos de mujeres, durante el periodo de gobierno</t>
  </si>
  <si>
    <t>Proyectos de resultantes de los semilleros, identificados y promovidos</t>
  </si>
  <si>
    <t>Elaborar y promover 2 proyectos productivos de nuevos liderazgos y semilleros de mujeres, en el cuatrienio</t>
  </si>
  <si>
    <t>Atención en salud para madres comunitarias de cuidado al cuidador</t>
  </si>
  <si>
    <t>Elaborar y ejecutar en 42 municipios un programa para madres comunitarias que conste del cuidado al cuidador (salud mental, salud física, recreación, integración-cultura) en todo el departamento, en el periodo de gobierno</t>
  </si>
  <si>
    <t>Emprendimientos financieros y educativos, y adecuación y mejoramiento de espacios para madres comunitarias</t>
  </si>
  <si>
    <t>Promueve las acciones y mecanismos que propende por las condiciones de seguridad y paz para la comunidad LGTBIQ+</t>
  </si>
  <si>
    <t>Red de paz LGBTIQ y red de gestores de paz LGBTIQ, dinamizada</t>
  </si>
  <si>
    <t>Orientar la red de paz y red de gestores de paz departamental LGBTIQ, en el cuatrienio</t>
  </si>
  <si>
    <t>Municipios del departamento que implementan los componentes de la política pública departamental LGBTIQ, acompañados.</t>
  </si>
  <si>
    <t>Orientar en 42 municipios la actualización, implementación y socialización de la política pública LGBTIQ , durante el periodo de gobierno</t>
  </si>
  <si>
    <t>Orientar y fortalecer los espacios existentes para el reconocimiento, defensa e inclusión del sector LGBTIQ Afro en el departamento del Valle del Cauca, en el cuatrienio</t>
  </si>
  <si>
    <t>Confluencia departamental y confluencias municipales LGBTIQ como medio de carácter institucional para generar mayor participación de la comunidad LGBTIQ en los diversos escenarios en el departamento, fortalecidos</t>
  </si>
  <si>
    <t>Orientar 43 confluencias departamental y municipales LGBTIQ como medio de carácter institucional para generar mayor participación del sector LGBTIQ en los diversos escenarios del departamento, en el cuatrienio</t>
  </si>
  <si>
    <t>Herramienta interinstitucional que permitan dignificar la vida de las mujeres Trans, implementada</t>
  </si>
  <si>
    <t>Establecer una herramienta institucional que permita dignificar la vida de las mujeres trans en 5 municipios (Cali, Buenaventura, Palmira, Tulua y Cartago), en el periodo de gobierno</t>
  </si>
  <si>
    <t>Estrategia de acompañamiento integral para el acceso y empoderamiento de derechos de la población LGBTIQ privada de la libertad (PPL) en el Departamento del Valle del Cauca, desarrollada</t>
  </si>
  <si>
    <t>Espacios para la asociatividad, comercialización y apertura de mercados de los bienes y servicios de los sectores LGBTIQ, creados y promocionados.</t>
  </si>
  <si>
    <t>Elaborar 1 programa de creación de espacios para la asociatividad, comercialización y apertura de mercado de los bienes y servicios de los sectores LGBTIQ anualmente, en el cuatrienio</t>
  </si>
  <si>
    <t>Fortalecer las comunidades Afro en busca de mejorar su calidad de vida e impulsar el auto reconocimiento</t>
  </si>
  <si>
    <t>Proyectos para la reactivación económica del Departamento</t>
  </si>
  <si>
    <t>Ejecutar 6 acciones estratégicas interinstitucionales de no discriminación por asuntos religiosos en el departamento del Valle del Cauca aplicando la política marco de convivencia y seguridad ciudadana, en el periodo de gobierno</t>
  </si>
  <si>
    <t>la conformación de las 42 mesas municipales de participación de infancia y adolescencia</t>
  </si>
  <si>
    <t>Asistir técnicamente a los 42 entes territoriales para la conformación y funcionamiento de las mesas de participación de niños, niñas y adolescentes, anualmente durante el periodo de gobierno</t>
  </si>
  <si>
    <t>Participación de jóvenes y su incidencia en escenarios de decisión</t>
  </si>
  <si>
    <t>Asistir técnicamente a los 42 entes territoriales para la elección y funcionamiento de los concejos municipales de juventud, anualmente durante el periodo de gobierno</t>
  </si>
  <si>
    <t>Fortalecer y promover la participación juvenil en los escenarios de decisión</t>
  </si>
  <si>
    <t>Reactivar en los 42 entes territoriales las plataformas de juventud, anualmente durante el periodo de gobierno</t>
  </si>
  <si>
    <t>Fortalecimiento de la acción comunal en el Valle del Cauca</t>
  </si>
  <si>
    <t>Asistir en los 42 entes territoriales las organizaciones de la sociedad civil, anualmente durante el periodo de gobierno</t>
  </si>
  <si>
    <t>Organizaciones y lideres fortalecidos en herramientas de gestión pública, sistema nacional de discapacidad y normatividad</t>
  </si>
  <si>
    <t>Asistir técnicamente a los 42 entes territoriales en la cualificación del liderazgo de las personas con discapacidad, para su incidencia efectiva en los espacios de decisión de políticas públicas, anualmente durante el periodo de gobierno</t>
  </si>
  <si>
    <t>Espacios de concertación autónomos de organizaciones de personas con discapacidad</t>
  </si>
  <si>
    <t>Asistir técnicamente a 42 entes territoriales en la generación de espacios autónomos de participación de personas con discapacidad, anualmente durante el periodo de gobierno</t>
  </si>
  <si>
    <t>Asistencia técnica para las 42 instancias de participación de personas mayores en el Departamento del Valle del Cauca</t>
  </si>
  <si>
    <t>Asistir a los 42 entes territoriales en la conformación y fortalecimiento de los 42 consejos municipales de participación de personas mayores, anualmente durante el periodo de gobierno</t>
  </si>
  <si>
    <t>Capacitaciones de grupos de personas mayores para el control social en el marco de la implementación de la Ley 1276 de 2009</t>
  </si>
  <si>
    <t>Capacitar en los 42 entes territoriales grupos de personas mayores para el control social en el marco de la implementación de la Ley 1276 de 2009, durante el perido de gobierno</t>
  </si>
  <si>
    <t>Participación de grupos poblacionales en el territorio e incidencia en las decisiones por medio del Presupuesto Participativo control y seguimiento ciudadano</t>
  </si>
  <si>
    <t>Realizar acciones de diálogo para la concertación y priorización de compromisos con la ciudadanía y grupos de interés</t>
  </si>
  <si>
    <t>Generar 25 dialogos Vallecaucanos entre los ciudadanos y la administración Departamental y Municipal, anualmente durante el periodo de gobierno</t>
  </si>
  <si>
    <t>SECRETARÍA GENERAL</t>
  </si>
  <si>
    <t>Realizar Rendiciones de Cuentas de compromiso adquiridos en Diálogos Vallecaucanos</t>
  </si>
  <si>
    <t xml:space="preserve">Realizar una Audiencia Pública de Rendición de Cuentas anualmente, durante el periodo de gobierno                                                                                
</t>
  </si>
  <si>
    <t>Realizar una Audiencia Pública de Rendición de Cuentas para niños, niñas y adolescentes durante el periodo de gobierno</t>
  </si>
  <si>
    <t>Garantizar la incidencia efectiva de los ciudadanos y sus organizaciones en los procesos de planeación, ejecución y evaluación de la gestión de la entidad, a través de diversos espacios, mecanismos, canales y prácticas de participación ciudadana</t>
  </si>
  <si>
    <t>Crear una ruta de participación ciudadana durante el periodo de gobierno</t>
  </si>
  <si>
    <t>Operativizar 2 instancias departamentales de participación ciudadana: Consejo departamental de participación ciudadana y el Comité Departamental de Participación, durante el periodo de gobierno</t>
  </si>
  <si>
    <t>Formar líderes ciudadanos en derechos y deberes de la participación
 Promover e incentivar la participación de líderes ciudadanos</t>
  </si>
  <si>
    <t>Formar a 500 Lideres ciudadanos a través de la escuela de Gobierno Colaborativo, en derechos y deberes de la participación, anualmente durante el periodo de gobierno</t>
  </si>
  <si>
    <t>Formular la Política Pública de Participación Ciudadana</t>
  </si>
  <si>
    <t xml:space="preserve">Formular una politica pública de participación ciudadana, durante el periodo de gobierno                                                                                
</t>
  </si>
  <si>
    <t>Fomentar el acceso a la información para el control social, y su incidencia en la toma de decisiones del gobierno departamental</t>
  </si>
  <si>
    <t>OFICINA PARA LA TRANSPARENCIA DE LA GESTION PUBLICA</t>
  </si>
  <si>
    <t>Fomentar estrategias para la gestión transparente e integral de lo público que aporte a la prevención de corrupción, el control social y la participación</t>
  </si>
  <si>
    <t>600 ciudadanos informados sobre la gestion administrativa en las distintas dependencias de la Gobernacion a traves de una feria de transparencia anual</t>
  </si>
  <si>
    <t>OFICINA PARA LA TRANSPARENCIA DE LA GESTIÓN PUBLICA</t>
  </si>
  <si>
    <t>Operar un observatorio para la transparencia con herramientas pedagogicas e innovadoras para una cultura de transparencia e integridad</t>
  </si>
  <si>
    <t>Realizar asistencia técnica a 30 entidades territoriales y entidades descentralizadas adscritas a la gobernación enfocada en el fortalecimiento institucional en materia de transparencia, integridad y prevención de la corrupción</t>
  </si>
  <si>
    <t xml:space="preserve">Asistir técnicamente a 30 entidades territoriales y entidades descentralizadas adscritas a la gobernación anualmente, enfocada en el fortalecimiento institucional en materia de transparencia, integridad  y prevención de la corrupción
                                                                              </t>
  </si>
  <si>
    <t xml:space="preserve"> Promover estrategias que permitan crear y consolidar procesos de culturas para la paz, la tolerancia, la reconciliación y la no estigmatización, consolidando redes de organizaciones socio-comunitarias e interinstitucionales que trabajan en la construcción de la paz territorial en los contextos rurales y urbanos del departamento del Valle del Cauca.</t>
  </si>
  <si>
    <t>Mantener en 3 componentes del modelo de gestión territorial para la paz en funcionamiento anualmente</t>
  </si>
  <si>
    <t>Instalar un Consejo departamental de paz territorial en el departamento</t>
  </si>
  <si>
    <t>Operativizar 1 consejo departamental de paz territorial en en el departamento</t>
  </si>
  <si>
    <t>Capacitación, organización, y coordinación interinstitucional y socio-comunitaria, para fortalecer los procesos de construcción de paz en los territorios</t>
  </si>
  <si>
    <t>Operativizar 1 red de gestores de paz, anualmente en el periodo de gobierno</t>
  </si>
  <si>
    <t>Implementar un modelo de gestión territorial para la paz en los contextos urbanos del departamento del Valle del Cauca (Zona sur y Centro norte)</t>
  </si>
  <si>
    <t>Establecer estrategias de paz urbana en cuatro municipios del departamento en el periodo de gobierno</t>
  </si>
  <si>
    <t>Establecer en 3 municipios el modelo de gestión territorial para la paz en el componente de paz urbana durante el periodo de gobierno</t>
  </si>
  <si>
    <t>Operativizar 1 observatorio de paz para la toma de decisiones</t>
  </si>
  <si>
    <t>Acciones que conduzcan a la real implementación de los acuerdos para preservar la paz</t>
  </si>
  <si>
    <t>Desarrollar herramientas que permitan la planificación y ordenamiento de la propiedad rural, en conjunto con la planificación e implementación de los plandes de desarrollo con enfoque territorial PDET</t>
  </si>
  <si>
    <t>Coordinar en 3 municipios la implementación de los planes de acción del programa de Desarrollo con Enfoque Territorial (PDET)</t>
  </si>
  <si>
    <t>Inclusión social, económica y política de población reincorporada y excombatientes con enfoque diferencial</t>
  </si>
  <si>
    <t>Crear y activar una instancia de coordinación interinstitucional para la atención de la reincorporación en el departamento</t>
  </si>
  <si>
    <t>Acciones interistitucionales que permitan la implementacion de los acuerdos en el punto de reincorporaciones</t>
  </si>
  <si>
    <t>Construir 1 diagnostico participativo y líneas estratégicas para la elaboración del plan único de acción de reincorporación</t>
  </si>
  <si>
    <t>Fondo para iniciativas productivas de mujeres reincorporadas, creado</t>
  </si>
  <si>
    <t xml:space="preserve">Establecer 1 fondo para iniciativas productivas para mujeres reincorporadas, en el periodo de gobierno. </t>
  </si>
  <si>
    <t>Mujeres reincorporadas vinculadas a procesos y proyectos de prevención de la violencia.</t>
  </si>
  <si>
    <t>Acciones para que los reincorporados se integren a la sociedad</t>
  </si>
  <si>
    <t>Asistir técnicamente a 100 personas en su proceso de reincorporación</t>
  </si>
  <si>
    <t>Gestionar condiciones y capacidades para la generación de ingresos de la población reincorporada atendida</t>
  </si>
  <si>
    <t>Establecer 4 unidades productivas para población reincorporada durante el periodo de gobierno</t>
  </si>
  <si>
    <t>Consolidar proyectos productivos como estrategia de integración para reincorporados y excombatientes</t>
  </si>
  <si>
    <t>Reincorporados y excombatientes capacitados en formulación de proyectos productivos agropecuarios</t>
  </si>
  <si>
    <t>Realizar 2 seminarios de capacitaciones en formulación de proyectos productivos agropecuarios para reincorporados y excombatientes anualmente</t>
  </si>
  <si>
    <t>Reincoporados excombatientes implementando proyectos productivos agropecuarios</t>
  </si>
  <si>
    <t>Establecer 20 proyectos productivos de transferencia tecnológica agropecuaria para reincorporados y excombatientes como mecanismo de inserción a la vida cotidiana y contribución a la paz en el periodo de Gobierno.</t>
  </si>
  <si>
    <t>Recuperación de actividades económicas en ciudades intermedias y menores de acuerdo a su vocación productiva.</t>
  </si>
  <si>
    <t>SECRETARÍA DE DESARROLLO ECONÓMICO Y COMPETITIVIDAD</t>
  </si>
  <si>
    <t>Reacivar 4 apuestas productivas y/o clusters durante el periodo de gobierno</t>
  </si>
  <si>
    <t>MANTENIMIEMTO</t>
  </si>
  <si>
    <t>Genera espacios, herramientas que contribuyan a que las iniciativas clúster y las empresas integradas mejoren su potencial productivo y competitivo, incluyendo aquellas afectadas por emergencias que se presenten.</t>
  </si>
  <si>
    <t>Apuestas Productivas para la reactivación económica</t>
  </si>
  <si>
    <t>Reactivar 4 apuestas con mayor oferta productiva para la reactivación económica durante el periodo de gobierno</t>
  </si>
  <si>
    <t xml:space="preserve">Premio a la innovación para la reactivación económica </t>
  </si>
  <si>
    <t>Establecer 3 convocatorias de premios a la innovación en diferentes categorías y temporadas para la reactivación económica en el cuatrienio</t>
  </si>
  <si>
    <t>Proceso de Patentes y registro de marcas para la diferenciación empresarial, a través de la innovación aplicada</t>
  </si>
  <si>
    <t>Patentes Tramitadas para la reactivación productiva</t>
  </si>
  <si>
    <t>Presentar 3 patentes tramitadas para la reactivación económica durante el periodo de gobierno</t>
  </si>
  <si>
    <t>Empresas o asociaciones produtivas que tramitan su marca para la reactivación económica del Departamento.</t>
  </si>
  <si>
    <t>Financiar a 8 empresas o asociaciones productivas para tramitar y fortalecer su marca para la reactivación económica en el cuatrienio</t>
  </si>
  <si>
    <t>Productos con denominación de origen para la reactivación económica</t>
  </si>
  <si>
    <t>Financiar 1 producto para proceso denominación de origen para la reactivación económica durante el periodo de gobierno</t>
  </si>
  <si>
    <t>Fortalecimiento de capacidades, oportunidades para el inicio, y crecimiento o consolidación de las unidadades económicas; incorpora también estrategias de economía solidaria y cooperación, como medio de recuperación de la economía local.</t>
  </si>
  <si>
    <t>Operar 9 centros de emprendimiento e innovación Valle INN, para la reactivación económica durante el cuatrienio</t>
  </si>
  <si>
    <t>Realizar 600 operaciones de créditos con BANCOLDEX para la reactivación económica del departamento por efectos del COVID-19 durante el cuatrienio</t>
  </si>
  <si>
    <t>Realizar 3 alianzas y acciones interinstitucionales con los sectores público, académico y solidario, que apunten a la atención técnica y financieramente de la población rural más vulnerable, los diferentes grupos poblacionales, cuidadores y personas con discapacidad, como aporte a la superación de la pobreza en el Valle del Cauca, durante el cuatrienio</t>
  </si>
  <si>
    <t>Apoyo a la generación de ingresos a los diferentes grupos poblacionales</t>
  </si>
  <si>
    <t>Entregar 1000 pequeños créditos a las personas naturales, Nano empresas, Famiempresas, microempresas, organizaciones comunitarias y de la economía solidaria; que adelanten actividades productivas en la zona urbana de los municipios del departamento del Valle del Cauca.</t>
  </si>
  <si>
    <t>Capacitar a 500 beneficiarios del Banco Social del Valle en desarrollo económico familiar, marketing estratégico y nuevos modelos de comercialización por redes, con transferencia de conocimiento y capital semilla.</t>
  </si>
  <si>
    <t>Apoyar 2000 proyectos de generación de ingresos de personas de los diferentes grupos poblacionales (juventud, personas mayores, personas con discapacidad, cuidadores), técnica y financieramente durante el periodo de gobierno</t>
  </si>
  <si>
    <t>Mejoramiento del bienestar social de la población y atención con enfoque diferencial para avanzar con calidad de vida e inclusión en la garantía de derechos a través de la prestación de bienes y servicios diferenciados de acuerdo con sus particularidades.</t>
  </si>
  <si>
    <t>Sectores LGBTIQ fortalecidos económica y productivamente</t>
  </si>
  <si>
    <t>Reactivar 5 iniciativas productivas LGBTIQ, en el periodo de gobierno</t>
  </si>
  <si>
    <t>Empresas e inversionistas vallecaucanos tanto del sector público como privado, que promueven la empleabilidad y la remuneración con equidad de género.</t>
  </si>
  <si>
    <t>Día de la Madre Comunitaria, institucionalizado</t>
  </si>
  <si>
    <t>Institucionalizar el día de la Madre Comunitaria, durante el período de gobierno</t>
  </si>
  <si>
    <t>Programa de empoderamiento educativo y financiero para madres comunitarias, implementado.</t>
  </si>
  <si>
    <t>Ejecutar en los 42 municipios del departamento un programa de empoderamiento educativo y financiero para madres comunitarias, en el periodo de gobierno</t>
  </si>
  <si>
    <t>Ferias empresariales para propiciar la visibilización y el cooperativismo de los emprendimientos, realizadas.</t>
  </si>
  <si>
    <t xml:space="preserve">Organizar 6 ferias empresariales para propiciar la visibilización y el cooperativismo de los emprendimientos de las mujeres y sector LGBTIQ vallecaucano, en el periodo de gobierno. </t>
  </si>
  <si>
    <t>Bonos anuales para adecuación de espacios de las madres comunitarias</t>
  </si>
  <si>
    <t>Establecer 1 bono para adecuación de espacios de las madres comunitarias, en el periodo de gobierno</t>
  </si>
  <si>
    <t>Crear un mercado étnico para el impulso y comercialización de productos de las comunidades étnicas del Departamento</t>
  </si>
  <si>
    <t>Institucionalizar 1 mercado étnico para el impulso y comercialización de productos de las comunidades étnicas</t>
  </si>
  <si>
    <t xml:space="preserve">Movilización local y regional entre actores públicos y privados, agendas construidas colectivamente, generando dinámicas territoriales que conecten apuestas productivas de escala local, regional y subregional bajo un enfoque de cadena de valor en el esquema de desarrollo económico local, facilitando la especialización de los territorios y la creación de entornos favorables para el aprovechamiento sostenible e inclusivo </t>
  </si>
  <si>
    <t>Cofinanciar 5 proyectos estratégicos subregionales con enfoque diferencial para la reactivación económica, durante el cuatrienio</t>
  </si>
  <si>
    <t>INCRMENTO</t>
  </si>
  <si>
    <t>Corredores productivos innovadores que integren micro regiones, para dar continuidad al proceso de Desarrollo Económico Local en el Valle del Cauca</t>
  </si>
  <si>
    <t>0,9</t>
  </si>
  <si>
    <t>Gestionar recursos internacionales de cooperación financiera y técnica, atraer inversión y reinversión al Departamento, así como incrementar la capacidad empresarial exportadora, hacia una activación económica del Valle del Cauca</t>
  </si>
  <si>
    <t>2,5</t>
  </si>
  <si>
    <t>Generar convenios, alianzas e inversiones internacionales, a través de APC-Colombia y/o la agencia departamental que se creará; fortalecer capacidades de las instituciones departamentales y los municipios</t>
  </si>
  <si>
    <t>Agencia de cooperación Internacional de la Gobernación del Valle del Cauca, creada y operando para la reactivación económica.</t>
  </si>
  <si>
    <t>Asesoría a subregiones en gestión de recursos de cooperación internacional para la reactivación económica</t>
  </si>
  <si>
    <t>Asesorar 4 subregiones en gestión de recursos de cooperación internacional para la reactivación económica del departamento durante el período de gobierno</t>
  </si>
  <si>
    <t>Procesos de comercialización asociativos</t>
  </si>
  <si>
    <t>Consolidar las exportaciones de la región articulando entidades nacionales en sectores priorizados</t>
  </si>
  <si>
    <t>Incremento de inversión y reinversión en el Valle del Cauca por parte de empresas a través de la agencia para la reactivación económica del Departamento.</t>
  </si>
  <si>
    <t>Incrementar a 70 empresas que inviertan o reinviertan en el Valle del Cauca, a través de la agencia de promoción de inversión para la reactivación económica del departamento en el cuatrienio</t>
  </si>
  <si>
    <t>Mejoramiento de la capacidad exportadora en empresas del Departamento</t>
  </si>
  <si>
    <t>Mejorar capacidades a 40 empresas del Valle del Cauca para promover su capacidad exportadora y la reactivación económica del departamento durante el periodo de gobierno</t>
  </si>
  <si>
    <t>Contempla acciones y prácticas de producción limpia, consumo sostenible, reducción, reutilización, reciclaje y recuperación en los diversos sectores productivos, promoviendo el crecimiento y desarrollo ambiental</t>
  </si>
  <si>
    <t>Mejorar la calidad de vida de los vallecaucanos mediante el aprovisionamiento de vivienda, con equipamientos servicios públicos esenciales y complementarios asegurando calidad, cobertura y continuidad.</t>
  </si>
  <si>
    <t>Contribuir con la disminución del déficit cualitativo y cuantitativo de vivienda por medio de soluciones amigables con el medio ambiente</t>
  </si>
  <si>
    <t>Proyectos legal, tecnica y financiaramente viables para la construcción de vivienda urbana</t>
  </si>
  <si>
    <t>Ejecutar 3 proyectos de preinversión para la construcción de vivienda nueva de interés social e interés prioritario ambientalmente sostenibles en zona urbana en el Departamento del Valle del Cauca durante el periodo de gobierno</t>
  </si>
  <si>
    <t>Plan de acción para fomentar la construccion de vivienda ambientalmente sostenible en municipios del departamento del valle del caucal</t>
  </si>
  <si>
    <t>Implantar 1 plan de acción para fomentar la construcción de vivienda ambientalmente sostenible en municipios del departamento del Valle del Cauca durante el periodo de gobierno.</t>
  </si>
  <si>
    <t>proyectos interinstitucionales asistidos técnicamente para la interveción en materia de infraestructura de vivienda y hábitat en municipios priorizados del departamento durante el periodo de gobierno.</t>
  </si>
  <si>
    <t>Asistir 20 proyectos interinstitucionales técnicamente para la intervención en materia de infraestructura de vivienda y hábitat en municipios priorizados del departamento durante el periodo de gobierno.</t>
  </si>
  <si>
    <t>Espacio público mejorado integralmente en el Departamento del Valle del Cauca.</t>
  </si>
  <si>
    <t>Mejorar 20.000 metros cuadrados de espacio público integral en el Departamento del Valle del Cauca, durante el periodo de gobierno.</t>
  </si>
  <si>
    <t>Orientado a solucionar el acceso a los servicios públicos, mejorar la calidad y eficiencia de la prestación de los servicios públicos e implementar nuevas tecnologías.</t>
  </si>
  <si>
    <t>VALLECAUCANA DE AGUAS</t>
  </si>
  <si>
    <t>Orientado a la prestación de los servicios públicos de acueducto y alcantarillado, mediante la implementación de estrategias que permitan incrementar la cobertura de abastecimiento de agua potable y el alcantarillado y al mejoramiento de la calidad y continuidad en la prestación del servicio, con énfasis en las zonas rurales del departamento y propiciando el acceso a los servicios de acueducto y alcantarillado a las poblaciones que carecen de ellos.</t>
  </si>
  <si>
    <t>Estudios y diseños de obras priorizadas en el PDA</t>
  </si>
  <si>
    <t>Elaborar 28 estudios y diseños de obras priorizadas en el PDA de agua potable y saneamiento básico durante el periodo de gobierno</t>
  </si>
  <si>
    <t>Obras de agua potable y saneamiento básico en zonas rurales y urbanas del departamento en el marco del PDA</t>
  </si>
  <si>
    <t>Construir 24 obras de agua potable y saneamiento básico en zonas rurales y urbanas del departamento en el marco del PDA durante el periodo de gobierno</t>
  </si>
  <si>
    <t>Asesorías a entes territoriales vinculados al PDA en el aseguramiento de la prestación de los servicios de agua potable y saneamiento básico</t>
  </si>
  <si>
    <t>Asesorías a proyectos de agua potable y saneamiento básico en el cumplimiento de los mínimos ambientales, permisos ambientales y PSMV</t>
  </si>
  <si>
    <t>Asesorar 52 proyectos de agua potable y saneamiento básico en el cumplimiento de los mínimos ambientales, permisos ambientales y PSMV durante el periodo de gobierno</t>
  </si>
  <si>
    <t>Plan ambiental sectorial de agua potable y saneamiento básico en las zonas urbanas y rurales del departamento</t>
  </si>
  <si>
    <t>Implementar un plan ambiental sectorial de agua potable y saneamiento básico en las zonas urbanas y rurales del departamento del Valle del Cauca durante el periodo de gobierno</t>
  </si>
  <si>
    <t>Mejoramiento de las redes de distribución de agua potable y alcantarillado</t>
  </si>
  <si>
    <t>Reponer 9000 metro(s) de redes de acueducto en sistemas operados por ACUAVALLE S.A. E.S.P. en el cuatrienio</t>
  </si>
  <si>
    <t>ACUAVALLE S.A. E.S.P</t>
  </si>
  <si>
    <t>Mejoramiento de la infraestructura de los sistemas de acueducto</t>
  </si>
  <si>
    <t>Elaborar 12 estudios y diseños para la optimización de plantas de tratamiento en los sistemas de acueducto operados por ACUAVALLE S.A. E.S.P. en el cuatrienio</t>
  </si>
  <si>
    <t>Plantas de tratamiento de agua potable en sistemas de acueducto optimizadas</t>
  </si>
  <si>
    <t>Optimizar 16 plantas de tratamiento de agua potable en sistemas de acueducto operados por ACUAVALLE S.A. E.S.P. en el cuatrienio</t>
  </si>
  <si>
    <t>Redes de alcantarillado en sistemas operados por ACUAVALLE S.A. E.S.P. repuestas</t>
  </si>
  <si>
    <t>Reponer 7000 metros(s) de redes de alcantarillado en sistemas operados por ACUAVALLE S.A. E.S.P. en el cuatrienio</t>
  </si>
  <si>
    <t xml:space="preserve">Actualizar 16 planes de saneamientos y manejo de vertimiento PSMV en sistemas de alcantarillado operados por ACUAVALLE E.S.P en cuatrienio </t>
  </si>
  <si>
    <t>Acciones para la disminución de la contaminación por aguas residuales.</t>
  </si>
  <si>
    <t>Ejecutar 3 proyectos de preinversión para ampliar y/o mejorar la cobertura de servicios públicos en materia de vivienda y hábitat en el Departamento del Valle del Cauca durante el periodo de gobierno</t>
  </si>
  <si>
    <t xml:space="preserve">Beneficiar a 372626 personas con infraestructura para la gestión integral del manejo de los residuos sólidos y peligrosos desde su origen hasta su disposición final
</t>
  </si>
  <si>
    <t>Infraestructura para aprovechamiento y disposición final de residuos solidos, tendientes al mejoramiento de la salud y el cuidado del ambiente.</t>
  </si>
  <si>
    <t>Construir un relleno sanitario en la subregión norte del departamento del Valle del Cauca</t>
  </si>
  <si>
    <t>Actualizar un estudio para la construcción del relleno sanitario de la subregión norte del departamento del Valle del Cauca</t>
  </si>
  <si>
    <t>Estudio de factibilidad para la implementación de un modelo piloto de aprovechamiento sostenible de residuos de construcción en la subregión Sur del Departamento del Valle del Cauca</t>
  </si>
  <si>
    <t>Realizar los estudios de prefactibilidad de un modelo piloto de aprovechamiento sostenible de residuos de Construcción en la subregión Sur del Departamento del Valle del Cauca</t>
  </si>
  <si>
    <t>Se enfoca en el establecimiento de acciones para el mejoramiento del bienestar social de la población vallecaucana , de tal forma que se pueda ejecutar adecuadamente el Plan de Desarrollo, de acuerdo con las iniciativas contempladas en el Programa de Gobierno, y el Plan de Ordenamiento Territorial Departamental. En tal sentido, contempla acciones y factores para mejorar la calidad de vida con inclusión, enfoque diferencial, garantía de derechos en  educación, servicios públicos, vivienda y  equipamientos</t>
  </si>
  <si>
    <t>UNIVERSIDAD DEL VALLE</t>
  </si>
  <si>
    <t>Incrementar en 5111 el número de estudiantes matriculados de las Universidades Públicas UCEVA, Universidad del Pacífico, INTEP, Universidad Nacional de Colombia - sede Palmira, Universidad del Valle, para el periodo 2020-2023, incluyendo otras modalidades</t>
  </si>
  <si>
    <t>Implementación de estrategias intersectoriales e interinstitucionales para la transición armónica entre niveles, de la media a la educación técnica, tecnológica y superior, con pertinencia, tendiente a que los jóvenes se formen en áreas relevantes para el desarrollo, de tal forma que puedan encontrar oportunidades para construir un proyecto profesional que los incentive a educarse a lo largo de su vida y los empodere para insertarse laboralmente de forma inmediata o en el mediano plazo o para iniciar emprendimientos sostenibles, con un alto nivel de desempeño en competencias básicas y ciudadanas, como base para los aprendizajes de competencias específicas.</t>
  </si>
  <si>
    <t>Estudiantes que acceden a educación superior técnica profesional, tecnologica y de pregrado en INTEP</t>
  </si>
  <si>
    <t>Aumentar a 6000 la población estudiantil del INTEP en programas Técnicos Profesionales, Tecnológicos y Profesionales Universitarios</t>
  </si>
  <si>
    <t>Estudiantes que acceden a educación superior técnica profesional, tecnologia y de pregrado en UCEVA</t>
  </si>
  <si>
    <t>Incrementar en 589 el número de estudiantes de pregrado de la Unidad Central del Valle del Cauca - UCEVA, para el periodo 2020- 2023 con enfasis en ampliar cobertura de Educación Superior en el Valle del Cauca</t>
  </si>
  <si>
    <t>UCEVA - UNIDAD CENTRAL DEL VALLE DEL CAUCA</t>
  </si>
  <si>
    <t>Desarrollo de infraestructura física</t>
  </si>
  <si>
    <t>Incrementar en 5% el desarrollo de infraestructura física de la Unidad Central del Valle del Cauca - UCEVA, para el periodo 2020- 2023 en concordancia con el Plan de Ordenamiento Fisico y así garantizar la prestación del servicio Educativo</t>
  </si>
  <si>
    <t>Mayor cobertura de estudiantes de instituciones educativas oficiales con educación técnica, tecnológica y superior.</t>
  </si>
  <si>
    <t>Incrementar en 450 el número de estudiantes matriculados de la Universidad del Pacífico, para el periodo 2020-2023, incluyendo otras modalidades</t>
  </si>
  <si>
    <t>UNIPACIFICO - UNIVERSIDAD DEL PACÍFICO</t>
  </si>
  <si>
    <t>Aumento del desarrollo de  infraestructura fisica del campus de la Universidad del Pacífico</t>
  </si>
  <si>
    <t>Incrementar en 15% el desarrollo de infraestructura fisica del campus de la Universidad del Pacífico, para el periodo 2020-2023 de acuerdo a su Plan Maestro de Infraestructura</t>
  </si>
  <si>
    <t>Incremento del numero de estudiantes de la Universidad del Valle</t>
  </si>
  <si>
    <t>Incrementar en 3.182 el número de estudiantes de pregrado de la Universidad del Valle, para el periodo 2020-2023, con énfasis en ampliar cobertura para las sedes que se encuentran en las distintas subregiones del Valle del Cauca.</t>
  </si>
  <si>
    <t>Incremento del número de estudiantes de pregrado de la Universidad Nacional de Colombia, sede Palmira</t>
  </si>
  <si>
    <t>Incrementar en 200 el número de estudiantes de pregrado de la Universidad Nacional de Colombia sede Palmira, para el periodo 2020-2023, con énfasis en ampliar cobertura en la sede que se encuentran en la subregión centro del Valle del Cauca.</t>
  </si>
  <si>
    <t>UNIVERSIDAD NACIONAL DE COLOMBIA</t>
  </si>
  <si>
    <t>Incremento del número de estudiantes de posgrado de la Universidad Nacional de Colombia, sede Palmira</t>
  </si>
  <si>
    <t>Incrementar en 40 el Número de estudiantes de posgrado de la Universidad Nacional de Colombia sede Palmira, para el periodo 2020-2023, con énfasis en ampliar cobertura en la sede que se encuentran en la subregión centro del Valle del Cauca.</t>
  </si>
  <si>
    <t>5,2</t>
  </si>
  <si>
    <t>5,3</t>
  </si>
  <si>
    <t>Incrementar en 120 el número estudiantes que mejoran un nivel de resultados en las pruebas SABERPRO de la Universidad del Pacífico, para el periodo 2020-2023.</t>
  </si>
  <si>
    <t>Aumentar en 450 el número de estudiantes de las instituciones educativas oficiales beneficiados con un programa de nivelación académica y orientación vocacional, para el acceso a la educación superior, durante el periodo de gobierno.</t>
  </si>
  <si>
    <t>Aumentar en 450 el número de estudiantes egresados de instituciones educativas oficiales beneficiados con estímulos (becas, auxilios, subsidios) por buenos resultados en pruebas saber 11º para el acceso a la educación superior.</t>
  </si>
  <si>
    <t>Aumentar en 300 el número de estudiantes de instituciones educativas oficiales de municipios no certificados del Valle del Cauca obteniendo doble titulación, durante el período de gobierno.</t>
  </si>
  <si>
    <t>Asistir a 19 Municipios tecnicamente con mayor presencia afro, en oferta institucional y orientación vocacional que permita aumentar el acceso a la educación superior de las poblaciones étnicas del departamento del Valle del Cauca durante el periodo de gobierno</t>
  </si>
  <si>
    <t>Asistir a 19 municipios con mayor presencia de población Afro en oferta institucional y orientación vocacional que permita aumentar el acceso a la educación superior de las poblaciones étnicas del departamento del Valle del Cauca durante el periodo de gobierno</t>
  </si>
  <si>
    <t>Estudiantes matriculados en los programas de formación superior ofertados por Bellas Artes</t>
  </si>
  <si>
    <t xml:space="preserve">Matricular a 1400 estudiantes  en los programas de formación superior ofertados por Bellas Artes                                                                                
</t>
  </si>
  <si>
    <t xml:space="preserve">Acompañamiento a las Escuelas Normales en los Programas de Formación Complementaria con énfasis en educación rural, inicial, formación en una segunda lengua y en sus procesos de investigación pedagógica.           </t>
  </si>
  <si>
    <t>Escuelas Normales Superiores acompañadas.</t>
  </si>
  <si>
    <t>Ajustar el 4% de los planes de área y de aula en las Escuelas Normales Superiores del Valle del Cauca durante el periodo de gobierno</t>
  </si>
  <si>
    <t>Directivos docentes y docentes capacitados.</t>
  </si>
  <si>
    <t>Formar al 100% de profesores y directivos docentes de las Escuelas normales Superiores del Valle del Cauca en pedagogía y didáctica durante el periodo de gobierno</t>
  </si>
  <si>
    <t>Dotación a bibliotecas de  instituciones educativas oficiales, con enfoque diferencial, e implementación de la Red  de Bibliotecas Escolares en la Entidad Territorial Certificada Valle del Cauca, para fortalecer las competencias lectoras, escritoras y orales, y acompañamiento a las instituciones educativas oficiales en los procesos de ajuste y actualización de los Proyectos Institucionales  de Lectura, Escritura y Oralidad-PILEO-  para  fortalecer las competencias lectoras, escritoras y orales en docentes y estudiantes, como factor de desarrollo y estrategia de integración familiar.</t>
  </si>
  <si>
    <t>Bibliotecas de instituciones educativas oficiales beneficiadas con materiales bibliográficos, didácticos, de ambiente, lúdicos y tecnológicos y, conectadas en red.</t>
  </si>
  <si>
    <t>Dotar 40 bibliotecas escolares de las instituciones educativas oficiales de los municipios no certificados del Valle del Cauca con materiales didácticos, bibliográficos, lúdicos, tecnológicos y de ambientación para el fortalecimiento de las competencias lectoras, escritoras y orales de los estudiantes de los diferentes niveles de la educación, durante el período de gobierno.</t>
  </si>
  <si>
    <t>Proyectos Institucionales de Lectura, Escritura y Oralidad-PILEO- de las instituciones educativas oficiales ajustados y actualizados.</t>
  </si>
  <si>
    <t>Acompañar a las 149 instituciones educativas oficiales en los procesos de ajuste y actualización de los Proyectos Institucionales de Lectura, Escritura y Oralidad-PILEO- para fortalecer las competencias lectoras, escritoras y orales en docentes y estudiantes, durante el periodo de gobierno.</t>
  </si>
  <si>
    <t>Exaltación de la labor docente por su desempeño y aportes  a la comunidad vallecaucana.</t>
  </si>
  <si>
    <t>Directivos docentes y docentes exaltados.</t>
  </si>
  <si>
    <t>Exaltar al 4% directivos docentes y docentes de instituciones educativas oficiales de municipios no certicados del Valle del Cauca por buen desempeño y aportes a la comunidad vallecaucana, durante el periodo de gobierno.</t>
  </si>
  <si>
    <t>Reducir el déficit cualitativo y cuantitativo de vivienda a través de aportes para el acceso a vivienda nueva, mejoramiento de vivienda e incremento del acceso a vivienda digna.</t>
  </si>
  <si>
    <t>SECRETARÍA DE VIVIENDA Y HABITAT</t>
  </si>
  <si>
    <t>Aumentar en 1400 los aportes destinados a la construcción de vivienda nueva de interes social y/o prioritario en zona urbana con conexión a servicios públicos  para reducir el déficit cuantitativo al terminar el periodo de gobierno</t>
  </si>
  <si>
    <t>1 400</t>
  </si>
  <si>
    <t>Contribuir con la disminución del déficit cualitativo de vivienda</t>
  </si>
  <si>
    <t>Planeación y ejecución de un plan maestro para la construcción y adecuación de infraestructura deportiva y recreativa en los municipios del Valle del Cauca.</t>
  </si>
  <si>
    <t>Asesorías a los municipios del Valle del Cauca adecuación, construcción o mejoramiento de infraestructura deportiva o recreativa</t>
  </si>
  <si>
    <t>Asesorar a 42 municipios del Valle del Cauca en la adecuación, construcción o mejoramiento de infraestructura deportiva o recreativa durante el período de gobierno</t>
  </si>
  <si>
    <t>Municipios con infraestructura deportiva o recreativa construida o adecuada.</t>
  </si>
  <si>
    <t>Cofinanciar mínimo 80 obras de infraestructura deportiva o recreativa mediante la construcción o mejoramiento durante el período de gobierno</t>
  </si>
  <si>
    <t>Instrumento para reconocer y garantizar los derechos de las comunidades Negras, Afrocolombianas, Raizales y Palenqueras del departamento, bajo la premisa de la igualdad de condiciones y oportunidades para todos los ciudadanos</t>
  </si>
  <si>
    <t>SECRETARÍA DE ASUNTOS ÉTNICOS</t>
  </si>
  <si>
    <t>Fortalecer los espacios de autoridad, interlocución y participación étnica en el departamento</t>
  </si>
  <si>
    <t>Número de elecciones de consultiva departamental realizadas</t>
  </si>
  <si>
    <t>Realizar 2 elecciones de consultiva departamental Afro durante el periodo de gobierno</t>
  </si>
  <si>
    <t>Asesorar a 100 organizaciones de base y consejos comunitarios en formulación de proyectos, procesos jurídicos y administrativos durante el periodo de gobierno</t>
  </si>
  <si>
    <t>Contenidos étnicos (Afro) difundidos</t>
  </si>
  <si>
    <t>Emitir en promedio 80 horas mensuales de contenido étnico (Afro) a través del sistema de medios públicos de Telepacífico durante el periodo de gobierno</t>
  </si>
  <si>
    <t>Establecer una escuela de liderazgo para incrementar los niveles de auto reconocimiento étnico racial y el ejercicio de los derechos territoriales durante el periodo de gobierno</t>
  </si>
  <si>
    <t>Asesorar a 200 personas en temas de innovación y formalización de microempresas y unidades productivas a las comunidades Afro, durante el periodo de gobierno</t>
  </si>
  <si>
    <t>Realizar 3 encuentros de diálogos e intercambio de saberes entre la medicina tradicional Afro y convencional durante el periodo de gobierno</t>
  </si>
  <si>
    <t>INCREMETO</t>
  </si>
  <si>
    <t>Ejecutar 1 plan integral de seguridad y convivencia ciudadana (PISCC) en el departamento del Valle del Cauca</t>
  </si>
  <si>
    <t>Asistir técnicamente 1 proyecto de preinversión para la construcción de la estación de policía del diamante de Cali, en el cuatrienio</t>
  </si>
  <si>
    <t>Ejecutar 1 programa integral de apoyo a los organismos de justicia y seguridad en el departamento del Valle del Cauca, durante el periodo de gobierno</t>
  </si>
  <si>
    <t>Contempla el mantenimiento, mejoramiento, rehabilitacion y construccion de infraestructura que contribuyan a la competitividad del departamento y al soporte para la reactivacion economica</t>
  </si>
  <si>
    <t>SECRETARIA DE INFRAESTRUCTURA Y VALORIZACION</t>
  </si>
  <si>
    <t>29,1</t>
  </si>
  <si>
    <t xml:space="preserve">Atender la infraestructura del transporte y la  logística a cargo del Departamento, articulando  los diferentes modos de transporte, para el cierre de brechas urbano - rurales, optimizando la productividad y competitividad. </t>
  </si>
  <si>
    <t xml:space="preserve">Incrementar a 53 kilómetros de vías de competencia departamental con actividades de mejoramiento durante el periodo de gobierno </t>
  </si>
  <si>
    <t>Rehabilitacion de la infraestructura del transporte a cargo del Departamento. Rehabilitacion: obras que permiten reconstruir o recuperar las condiciones iníciales de la vía de manera que se conserven las especificaciones técnicas con que fue construida.</t>
  </si>
  <si>
    <t>Incrementar a 75 kilómetros de vías de competencia departamental rehabilitadas durante el periodo de gobierno</t>
  </si>
  <si>
    <t>Mantenimiento periodico de la infraestructura del transporte a cargo del Departamento. Mantenimiento periodico: obras que permiten solucionar los problemas de fallas superficiales y en algunas ocasiones aumentar la vida residual de los pavimentos o superficie de rodadura, y demás elementos que conforman las carreteras.</t>
  </si>
  <si>
    <t>Incrementar a 106 kilómetros de vías de competencia departamental con mantenimiento periódico durante el periodo de gobierno</t>
  </si>
  <si>
    <t>Estudios, diseños y/o consultorías para la infraestructura del transporte en el Departamento.</t>
  </si>
  <si>
    <t xml:space="preserve">Elaborar 8 estudios, diseños y/o consultorías para la infraestructura del transporte en el departamento durante el periodo de gobierno </t>
  </si>
  <si>
    <t xml:space="preserve">Articular 15 proyectos estratégicos con el gobierno nacional para la estructuración, contratación o ejecución, de competencia de la nación para el desarrollo de la infraestructura del transporte en el departamento, durante el periodo de gobierno </t>
  </si>
  <si>
    <t xml:space="preserve">Articular 8 proyectos de competencia regional y/o local que potencien la infraestructura del transporte en el departamento, durante el periodo de gobierno </t>
  </si>
  <si>
    <t xml:space="preserve"> Cultura cientifica e innovadora que permita aumentar la competitividad de los sectores productivos, el uso de la tecnología y la conectividad, reduciendo la brecha digital. </t>
  </si>
  <si>
    <t>SECRETARIA DE LAS TECNOLOGIAS DE LA INFORMACION Y DE LAS COMUNICACIONES</t>
  </si>
  <si>
    <t>9,97%</t>
  </si>
  <si>
    <t>0,3</t>
  </si>
  <si>
    <t>0,08</t>
  </si>
  <si>
    <t>0,15</t>
  </si>
  <si>
    <t>0,23</t>
  </si>
  <si>
    <t>Número de conexiones a Internet en los municipios del departamento del Valle del Cauca donde la ERT opera</t>
  </si>
  <si>
    <t>Aumentar en 2000 nuevas conexiones a Internet en los municipios del departamento del Valle del Cauca donde la ERT opera actualmente durante el periodo de gobierno</t>
  </si>
  <si>
    <t>ERT - EMPRESA DE RECURSOS TECNOLÓGICOS S.A. E.S.P</t>
  </si>
  <si>
    <t>Aumentar en 83 nuevas conexiones a Internet y servicios de telecomunicaciones en empresas del departamento del Valle del Cauca durante el periodo de gobierno</t>
  </si>
  <si>
    <t xml:space="preserve">A través de mecanismo coordinados desde el Departamento se ejercerán acciones de prevención, control y regulación de la estrategia de movilidad segura articulados con el sector público y privado. </t>
  </si>
  <si>
    <t>SECRETARIA DE MOVILIDAD Y TRANSPORTE</t>
  </si>
  <si>
    <t>Reducir a 182 lesionados y fallecidos en siniestros viales durante el período de gobierno</t>
  </si>
  <si>
    <t>Concientización y sensibilización en temas de seguridad vial</t>
  </si>
  <si>
    <t>SECRETARÍA DE MOVILIDAD Y TRANSPORTE</t>
  </si>
  <si>
    <t>Ejercer en 21 municipios la inspección, control, vigilancia, operación del tránsito y el transporte para la movilidad y seguridad vial anualmente</t>
  </si>
  <si>
    <t>Señalización y demarcación de puntos críticos de alta accidentalidad.</t>
  </si>
  <si>
    <t>Diagnostico de oferta y demanda del transporte píblico</t>
  </si>
  <si>
    <t>Realizar en 21 municipios de la jurisdicción con diagnóstico de la oferta y demanda del transporte público anualmente</t>
  </si>
  <si>
    <t xml:space="preserve">Articulación de la implementación con  la Autoridad Regional de Transporte (ART) para la implementación de los lineamientos y estrategias de control y regulación de la intermodalidad del transporte en el aglomerado del suroccidente  </t>
  </si>
  <si>
    <t>Integración de la Secretaría de Movilidad y Transporte del Valle del Cauca con la Autoridad Regional de Transporte (ART) en los municipios del aglomerado del suroccidente</t>
  </si>
  <si>
    <t>0,50</t>
  </si>
  <si>
    <t>A través de las acciones coordinadas entre el Departamento y los sectores productivos, la academia, los centros de investigación y la comunidad, se promoverá conjuntamente la conservación de los ecosistemas y el aprovechamiento en forma sostenible y responsable de la biodiversidad.</t>
  </si>
  <si>
    <t>SECRETARIA DE AMBIENTE, AGRICULTURA Y PESCA</t>
  </si>
  <si>
    <t>Mediante la articulación de acciones conjuntas interinstitucionales procurar por la protección, restauración y conservación en áreas protegidas, corredores de conectividad, zonas de manejo especial y ecosistemas continentales, marinos  y costeros de manera que se mantenga su  biodiversidad y el sustento de los servicios ecosistémicos a escala regional y local.</t>
  </si>
  <si>
    <t>Ecosistemas estratégicos para la biodiversidad tales como ecosistemas marinos, costeros e intermareales, espejos de agua, bosques secos, andinos, subandinos, altoandinos y páramos, recuperados y conservados mediante la participación de los actores presentes en el territorio</t>
  </si>
  <si>
    <t>Ejecutar 3 proyectos en articulación con las comunidades locales y diversos actores presentes en el territorio, que contribuyan a la recuperación y conservación de áreas de importancia estrátegica para la biodiversidad en el periodo de Gobierno</t>
  </si>
  <si>
    <t>Nuevas Héctareas destinadas para la conservación de la biodiversidad mediante la declaración de áreas protegidas.</t>
  </si>
  <si>
    <t>Especies de flora nativa de importancia ecosistémica Vallecaucana conservadas</t>
  </si>
  <si>
    <t>Conservar 30 especies de flora nativa de importancia ecosistémica, mediante la articulación interinstitucional y participación de las comunidades presentes en el territorio en el periodo de Gobierno.</t>
  </si>
  <si>
    <t>Actualización Planes de Manejo de los Parques Naturales  Regionales Protegidos a cargo de Inciva.</t>
  </si>
  <si>
    <t>Actualizar 2 planes de manejo de zonas protegidas de los Parques Naturales Regionales que administra INCIVA durante el cuatrienio</t>
  </si>
  <si>
    <t>Jardín Botanico Juan Maria Cespedes Fortalecido como centro de Ciencia</t>
  </si>
  <si>
    <t>Formular 1 proyecto para fortalecer el jardín botánico Juan María Céspedes como centro de ciencia durante los tres primeros años del periodo de gobierno.</t>
  </si>
  <si>
    <t>Proyectos de investigación sobre biodiversidad y colecciones científicas gestionados y ejecutados</t>
  </si>
  <si>
    <t>Formular 4 proyectos de investigación sobre biodiversidad y colecciones científicas para solicitar recursos ante entidades que apoyen proyectos de investigación durante el cuatrienio</t>
  </si>
  <si>
    <t>Inversión en proyecto de Investigación</t>
  </si>
  <si>
    <t>Alternativas productivas sostenibles para habitantes de áreas protegidas cofinanciadas</t>
  </si>
  <si>
    <t>Confinanciar 3 proyetos con alternativas productivas en apicultura, meliponicultura, cultivo de orellanas u otras alternativas que sean viables para su implementación en zonas de áreas protegidas de acuerdo con lo disupuesto por la autoridad ambiental competente en el periodo de Gobierno</t>
  </si>
  <si>
    <t>Negocios verdes cofinanciados para su desarrollo</t>
  </si>
  <si>
    <t>Cofinanciar 3 iniciativas de negocios verdes que desarrollen bienes y servicios sostenibles provenientes de recursos naturales y ecoproductos industriales en el periodo de Gobierno.</t>
  </si>
  <si>
    <t>Garantizar la sostenibilidad del recurso hídrico, mediante una gestión eficiente y eficaz para protección y conservación de los ecosistemas que regulan la oferta hídrica, sus procesos hidrobiológicos, mejorando la calidad del recurso para las diferentes actividades, priorizando el uso para consumo humano procurando por el uso eficiente y racional del agua.</t>
  </si>
  <si>
    <t>Adquirir 750 hectáreas en cuencas y microcuencas hidrográficas priorizadas para la protección y conservación de fuentes hídricos que abastecen acueductos urbanos y rurales en el periodo de gobierno.</t>
  </si>
  <si>
    <t>Fuentes hídricas que abastecen acueductos urbanos y rurales protegidas por medio de proyectos de pagos por servicios ambientales PSA</t>
  </si>
  <si>
    <t>Zonas estratégicas de abastecimiento hídrico intervenidas mediante herramientas de manejo del paisaje</t>
  </si>
  <si>
    <t>Zonas estratégicas de abastecimiento hídrico intervenidas mediante aislamiento protector</t>
  </si>
  <si>
    <t>Implementación de herramientas de manejo de paisaje en Cuencas hidrográficas abastecedoras de sistemas de acueducto</t>
  </si>
  <si>
    <t>Enriquecer 80 hectárea(s) forestal protector en cuencas hidrográficas abastecedoras de los sistemas de acueducto operados por ACUAVALLE S.A. E.S.P., en el cuatrienio</t>
  </si>
  <si>
    <t>Establecer 80 hectárea(s) de sistema silvopastoriles en cuencas hidrográficas abastecedoras de los sistemas de acueducto operados por ACUAVALLE S.A. E.S.P., en el cuatrienio</t>
  </si>
  <si>
    <t>Conservar 80 hectárea(s) de árboles sembrados en los proyectos de enriquecimiento forestal y sistema silvopastoril de vigencias anteriores anualmente</t>
  </si>
  <si>
    <t>Construir 4 obras biomecánicas para control de erosión en cuencas hidrográficas abastecedoras de los sistemas de acueducto operados por ACUAVALLE S.A. E.S.P., en el cuatrienio</t>
  </si>
  <si>
    <t>Implementación de sistemas individuales en manejo de aguas servidas en predios rurales de cuencas hidrográficas priorizadas abastecedoras de los acueductos operados por Acuavalle S.A. E.S.P.</t>
  </si>
  <si>
    <t>Instalar 48 sistema sépticos para el manejo individual de aguas residuales en cuencas hidrográficas abastecedoras de los sistemas de acueducto operados por ACUAVALLE S.A. E.S.P., en el cuatrienio</t>
  </si>
  <si>
    <t>Este subprograma tiene como objetivo gestionar mecanismos que implementen el plan departamental de gestión y mitigación al cambio climático PIGCC</t>
  </si>
  <si>
    <t>Proyectos que den cumplimiento a la implementación de las medidas de Adaptación y Mitigación del Plan Integral de Cambio Climatico</t>
  </si>
  <si>
    <t>Gestionar 4 proyectos que den cumplimiento a la implementación de las medidas de adaptación y mitigación del Plan Integral de Cambio Climático PICC en el periodo de gobierno</t>
  </si>
  <si>
    <t>Ajustar y complementar el Plan Integral de Cambio Climatico - PICC del Departamento del Valle del Cauca con la incorporación de nuevos sectores, medidas y acciones de mitigación y el módulo de monitoreo, seguimiento y evaluacion del Plan</t>
  </si>
  <si>
    <t>Plan Departamental Minero Ambiental del Valle del Cauca formulado</t>
  </si>
  <si>
    <t>SECRETARIA DE GESTION DEL RIESGO DE DESASTRES</t>
  </si>
  <si>
    <t>Es aquel proceso compuesto por la identificación de escenarios de riesgo, el análisis y evaluación del riesgo, el monitoreo y seguimiento del riesgo y sus componentes y la comunicación para promover una mayor conciencia del mismo que alimenta los procesos de reducción del riesgo y de manejo de desastres.</t>
  </si>
  <si>
    <t>Plan Departamental de Gestión del Riesgo de Desastres actualizado e implementandose</t>
  </si>
  <si>
    <t>SECRETARÍA DE GESTIÓN DEL RIESGO DE DESASTRES</t>
  </si>
  <si>
    <t>Asistencia técnica en conocimiento del riesgo de desastres</t>
  </si>
  <si>
    <t>Sistema de Información de Gestion del Riesgo de Desastres</t>
  </si>
  <si>
    <t>Orientar acciones correctivas y prospectivas a las condiciones existentes de vulnerabilidad, amenaza y para evitar nuevas condiciones de riesgo</t>
  </si>
  <si>
    <t>Planes de Gestión del Riesgo de Desastres para comunidades e instituciones educativas, asistida.</t>
  </si>
  <si>
    <t>Instalación de Sistemas de alertas tempranas</t>
  </si>
  <si>
    <t>Instalar  42 Sistemas de Alertas tempranas  en el Departamento del Valle del Cauca.</t>
  </si>
  <si>
    <t>Asistencia técnica en reducción del riesgo de desastres</t>
  </si>
  <si>
    <t>Reubicación de familias en riesgo.</t>
  </si>
  <si>
    <t>Ejecutar 3 proyectos de preinversión para la construcción de vivienda prioritaria nueva para familias a reubicar en el departamento del valle del cauca durante el periodo de gobierno.</t>
  </si>
  <si>
    <t>Infraestructura para la reducción del riesgo de desastres</t>
  </si>
  <si>
    <t>Ejecutar un proyecto para la construcción obras de infraestructura para mitigación de riesgo de desastres que comprometan la habitabilidad en zonas urbanas y rurales en los municipios del departamento durante el periodo de gobierno.</t>
  </si>
  <si>
    <t>Plan de Gestión del Riesgo de Sector de Agua Potable y Saneamiento Basico Implementado</t>
  </si>
  <si>
    <t>Implementar un plan de gestión del riesgo sectorial durante el periodo de gobierno</t>
  </si>
  <si>
    <t>Orientar y promover acciones de organización para la respuesta y la recuperación frente a desastres</t>
  </si>
  <si>
    <t>Fortalecer las capacidades de respuesta de los organismos de socorro para la atención de emergencias en el Valle del Cauca.</t>
  </si>
  <si>
    <t>Asistir técnica y financieramente 3 organismos de Socorro del Valle del Cauca</t>
  </si>
  <si>
    <t>Implementar 1 mecanismo de participación de educación ambiental establecido en política de educación ambiental vigente en el periodo de gobierno</t>
  </si>
  <si>
    <t>Fortalecer la difusión de información documental técnica y científica ambiental, como insumo en la toma de decisiones tanto en los ámbitos locales y regionales</t>
  </si>
  <si>
    <t>Capacitar 5000 personas en el programa de cultura del agua en las zonas rurales del departamento del Valle del Cauca durante el periodo de gobierno</t>
  </si>
  <si>
    <t>Habitantes del Valle del Cauca sensibilizados mediante campañas que promueven el consumo consciente y saludable</t>
  </si>
  <si>
    <t>Proyectos ciudadanos de educación ambiental PROCEDA cofinanciados</t>
  </si>
  <si>
    <t>Proyectos Ambientales Escolares -PRAE-</t>
  </si>
  <si>
    <t>Generar estrategias que permitan el cumplimiento del plan departamental de educación ambiental</t>
  </si>
  <si>
    <t>Jornadas de Educación Ambiental dirigidas a los niños y niñas de ambitos urbanos y rurales</t>
  </si>
  <si>
    <t>Habitantes vallecaucanos sensibilizados mediante experiencias significativas en el manejo de conflictos ambientales y el conocimiento o saberes tradicionales comunitarios estratégicos para el manejo sustentable del medio ambiente</t>
  </si>
  <si>
    <t>Desarrollar 9 talleres que promuevan la divulgación de experiencias significativas en el manejo de conflictos ambientales y conocimiento o saberes tradicionales comunitarios estratégicos para el manejo sustentable del medio ambiente en el periodo de Gobierno.</t>
  </si>
  <si>
    <t>Lineamientos de política pública del Plan Departamental de Educación Ambiental del Valle del Cauca actualizados mediante mecanismos que garanticen la participación para la gestión ambiental</t>
  </si>
  <si>
    <t>CIDEA (Comités Técnicos de Educación Ambienta municipal) fortalecidos</t>
  </si>
  <si>
    <t>Conformación y/o fortalecimiento de Clubes Defensores del Agua en Instituciones Educativas</t>
  </si>
  <si>
    <t>Conformar 18 clubes defensores del agua en instituciones educativas en el cuatrienio</t>
  </si>
  <si>
    <t>Financiamiento de proyectos a Instituciones Educativas resultantes de los Clubes Defensores del Agua conformados o fortalecidos</t>
  </si>
  <si>
    <t>Financiar 30 proyectos a instituciones educativas resultantes de los clubes defensores del agua conformados o fortalecidos en el cuatrienio</t>
  </si>
  <si>
    <t>Promocion del uso eficiente y ahorro del agua a traves de conversatorios ecológicos especialmente en Instituciones Educativas</t>
  </si>
  <si>
    <t>Realizar 210 conversatorios ecológicos sobre uso eficiente y ahorro del agua anualmente</t>
  </si>
  <si>
    <t>Capacitacion de lideres comunitarios en el Manejo Integral del agua en municpios atendidos por ACUAVALLE S.A. E.S.P.</t>
  </si>
  <si>
    <t xml:space="preserve">Capacitar 200 lideres comunitarios en manejo integral del recurso hídrico </t>
  </si>
  <si>
    <t>N/A</t>
  </si>
  <si>
    <t>Aprender a manejar una pandemia</t>
  </si>
  <si>
    <t>Implementar y ejecutar las acciones  coordinadas  para afrontar la emergencia</t>
  </si>
  <si>
    <t>Adopción de medidas de control ciudadano y de orden publico para atender la emergencia ocasionada por la pandemia</t>
  </si>
  <si>
    <t>Aumentar la capacidad de respuesta en salud para atender la emergencia sanitaria</t>
  </si>
  <si>
    <t>SECRETARÍA DE SALUD</t>
  </si>
  <si>
    <t>Brindar apoyo en las emergencias y desastres.
Ejecutar acciones para la implementación del Plan de Acción Especio para la Recuperación Conforme a la Declaratoria de la Calamidad Publica y la emergencia sanitaria, económica, social y ecológica por el  Coronavirus covid-19</t>
  </si>
  <si>
    <t>Atender la emergencia con ayuda humanitaria</t>
  </si>
  <si>
    <t xml:space="preserve">Implementar y ejecutar las acciones  coordinadas  para afrontar la emergencia </t>
  </si>
  <si>
    <t>Ejecutar una acción humanitaria que permita garantizar la seguridad alimentaria de los vallecaucanos afectados por las medidas adoptadas para mitigar el impacto de la pandemia COVID-19 durante el periodo de gobierno</t>
  </si>
  <si>
    <t>BENEFICENCIA DEL VALLE DEL CAUCA</t>
  </si>
  <si>
    <t>DEPARTAMENTO ADMINISTRATIVO DE DESARROLLO INSTITUCIONAL</t>
  </si>
  <si>
    <t>Contempla gestiones, alianzas y prácticas innovadoras, entre otros, basado en políticas públicas, bajo los principios de transparencia, para la participación, rendición de cuentas, defensa de lo público y otros aspectos,  logrando la credibilidad del ciudadano</t>
  </si>
  <si>
    <t>OFICINA DE CONTROL DISCIPLINARIO INTERNO</t>
  </si>
  <si>
    <t>Investigaciones disciplinarias tramitadas con oportunidad, eficiencia y eficacia a los sujetos procesales.</t>
  </si>
  <si>
    <t>DEPARTAMENTO ADMINISTRATIVO DE HACIENDA Y FINANZAS PUBLICAS</t>
  </si>
  <si>
    <t>Funcionarios públicos del departamento del Valle del Cauca instruidos en materia disciplinaria para la prevención de comisión de faltas.</t>
  </si>
  <si>
    <t>Capacitar a 4000 servidores públicos en materia disciplinaria durante el cuatrienio</t>
  </si>
  <si>
    <t>DEPARTAMENTO ADMINISTRATIVO DE JURIDICA</t>
  </si>
  <si>
    <t>OFICINA DE CONTROL INTERNO</t>
  </si>
  <si>
    <t>76,2</t>
  </si>
  <si>
    <t>72,4</t>
  </si>
  <si>
    <t>73,6</t>
  </si>
  <si>
    <t>74,8</t>
  </si>
  <si>
    <t>Acciones efectivas a partir de los hallazgos de auditoria</t>
  </si>
  <si>
    <t>DEPARTAMENTO ADMINISTRATIVO DE PLANEACION</t>
  </si>
  <si>
    <t>Nivel de cumplimiento y efectividad de las acciones correctivas y preventivas</t>
  </si>
  <si>
    <t>Realizar 60 auditorías internas con enfoque basado en riesgos en la administración departamental durante el periodo de gobierno</t>
  </si>
  <si>
    <t>5030102. Planeación y Gestión Integral</t>
  </si>
  <si>
    <t>5050101. Regiones para el Desarrollo</t>
  </si>
  <si>
    <t>Seguimientos a la gestion administrativa</t>
  </si>
  <si>
    <t>Realizar 16 seguimientos a la gestión administrativa en la administración departamental durante el periodo de gobierno</t>
  </si>
  <si>
    <t>ERT - EMPRESA DE RECURSOS TECNOLOGICOS S.A. E.S.P</t>
  </si>
  <si>
    <t>Fortalecimiento de la capacidad instalada en los funcionarios, entidades descentralizadas y municipios en asuntos de gestion publica desde la optica del control interno</t>
  </si>
  <si>
    <t>Capacitar a 2500 funcionarios y personal de la administración central, entidades descentralizas y municipios en asuntos de gestión publica desde la óptica del control interno</t>
  </si>
  <si>
    <t>INDUSTRIA DE LICORES DEL VALLE - ILV</t>
  </si>
  <si>
    <t>Fortalecer el acceso y la permanencia de la educación para la atención a la diversidad, niños, niñas, adolescentes, jóvenes, adultos, grupos étnicos, víctimas del conflicto interno colombiano, niños con apoyo académico especial (asistencia médica), niños con talentos especiales, con discapacidad, sistema de responsabilidad penal adolescente y sindicados del sistema penal penitenciario</t>
  </si>
  <si>
    <t>Instituciones Educativas oficiales implementando un modelo educativo flexible para jóvenes en extra edad y adultos</t>
  </si>
  <si>
    <t>Continuar con la Implementación de un Modelo Educativo Flexible para jóvenes en extraedad y adultos en las Instituciones Educativas oficiales de los municipios no certificados durante el periodo de gobierno.</t>
  </si>
  <si>
    <t>INSTITUTO DE INVESTIGACIONES CIENTIFICAS DEL VALLE DEL CAUCA - INCIVA</t>
  </si>
  <si>
    <t>Sede central de Incolballet con mantenimiento de las instalaciones y ampliacion de la infraestructura</t>
  </si>
  <si>
    <t>Cupos asignados de educación formal en danza para niños talentos excepcionales para la danza anualmente</t>
  </si>
  <si>
    <t>Asignar en total 300 cupos de educación formal en danza para niños talentos excepcionales para la danza, anualmente</t>
  </si>
  <si>
    <t>Cupos asignados de educación formal en danza para adolescentes talentos excepcionales para la danza anualmente.</t>
  </si>
  <si>
    <t>Asignar en total 180 cupos de educación formal en danza para adolescentes talentos excepcionales para la danza, anualmente</t>
  </si>
  <si>
    <t>Colegio en el municipio de Pradera para la educación formal artística en danza</t>
  </si>
  <si>
    <t>Ampliar en 1 colegio del municipio de Pradera la educación formal artística en danza anualmente</t>
  </si>
  <si>
    <t>Estudiantes beneficiados mediante estrategías de acceso y permanencia. (Servicio de alimentación escolar)</t>
  </si>
  <si>
    <t>INSTITUTO FINACIERO DEL VALLE DEL CAUCA - INFIVALLE</t>
  </si>
  <si>
    <t>Estudiantes beneficiados mediante estrategías de acceso y permanencia. (Entrega de kits escolares y calzado)</t>
  </si>
  <si>
    <t>OFICINA CASA DEL VALLE EN BOGOTA</t>
  </si>
  <si>
    <t>Estudiantes beneficiados mediante estrategías de acceso y permanencia. (transporte escolar)</t>
  </si>
  <si>
    <t>Beneficiar a 2568 estudiantes de todos los niveles de las instituciones educativas con transporte escolar de la zona rural de los municipios no certificados anualmente</t>
  </si>
  <si>
    <t>RECREAVALLE</t>
  </si>
  <si>
    <t>Beneficiar a 13275 estudiantes de poblaciones con enfoque diferencial con estrategias pedagógicas de atención en los municipios no certificados de manera anual</t>
  </si>
  <si>
    <t>Retener 116260 estudiantes matriculados en las instituciones educativas desde el nivel de transición hasta media incluyendo los de los ciclos del 2 al 6 de la prestación del servicio educativo oficial de los municipios no certificados anualmente durante el periodo de gobierno</t>
  </si>
  <si>
    <t>Entrega de apoyos pedagógicos especializados a niños, niñas, adolescentes y jóvenes de los grupos de población vulnerable con apoyos pedagógicos especializados de los municipios no certificados de manera anual</t>
  </si>
  <si>
    <t>Atender 14251 niños, niñas, adolescentes y jóvenes de los grupos de población vulnerable con apoyos pedagógicos especializados de los municipios no certificados de manera anual</t>
  </si>
  <si>
    <t>Implementar estrategias para fortalecer la gestión educativa de las instituciones en el marco del plan de desarrollo y políticas públicas a nivel nacional e internacional, enriqueciendo los procesos pedagógicos, la infraestructura, la gestión documental y planes de gestión del riesgo.</t>
  </si>
  <si>
    <t>Una educación de calidad que favorezca el acceso y la permanencia de todas las poblaciones existentes en el territorio con enfoque de género y diferencial</t>
  </si>
  <si>
    <t>Instituciones Educativas oficiales asesoradas y acompañadas para resignificar, actualizar y contextualizar el Proyecto Educativo Institucional P.E.I .</t>
  </si>
  <si>
    <t>Asesorar a 149 Instituciones Educativas oficiales en la resignificación, actualización y contextualización de los Proyectos Educativos Institucionales durante el cuatrienio</t>
  </si>
  <si>
    <t>Directivos Docentes y Docentes capacitados en informática educativa y uso didáctico de las TIC.</t>
  </si>
  <si>
    <t>Capacitar a 1500 directivos docentes y docentes en informática educativa y uso didáctico de las Tecnologías de la Información y comunicación, para la enseñanza y el aprendizaje de las competencias básicas, inglés y competencias ciudadanas, para ajustar e implementar los planes institucionales de medios y TIC, durante el periodo de gobierno.</t>
  </si>
  <si>
    <t>Directivos Docentes y Docentes capacitados en el análisis y uso pedagógico de los resultados de las pruebas SABER.</t>
  </si>
  <si>
    <t>Capacitar a 1500 directivos docentes y docentes de las instituciones educativas oficiales de los municipios no certificados en el análisis y uso pedagógico de los resultados de las pruebas SABER, durante el periodo de gobierno.</t>
  </si>
  <si>
    <t>Consejos académicos acompañados en el análisis y uso pedagógico de los resultados de las pruebas SABER.</t>
  </si>
  <si>
    <t>Capacitar a 149 de los Consejos Académicos en el análisis y uso pedagógico de los resultados de las pruebas SABER, durante el periodo de gobierno.</t>
  </si>
  <si>
    <t>Instituciones educativas con mejores resultados en la clasificación en pruebas saber 11.</t>
  </si>
  <si>
    <t>Instituciones educativas implementando herramientas tecnológicas para el mejoramiento de la gestión escolar.</t>
  </si>
  <si>
    <t>Implementar en 149 Instituciones Educativas Oficiales de los Municipios no Certificados del Valle del Cauca el uso de una herramienta tecnológica que facilite los procesos de mejoramiento de la gestión escolar, durante el periodo de gobierno.</t>
  </si>
  <si>
    <t>Docentes y directivos docentes beneficiados con estímulos para formación de alto nivel (maestrías).</t>
  </si>
  <si>
    <t>Formar a 150 docentes y directivos docentes en alto nivel (maestrías), beneficiados con estímulos (becas, subsidios, auxilios), durante el periodo de gobierno.</t>
  </si>
  <si>
    <t>Docentes de básica primaria capacitados en el área de Educación Física recreación y Deportes.</t>
  </si>
  <si>
    <t>Capacitar a 820 docentes de básica primaria, en el área de Educación Física, Recreación y Deporte, durante el periodo de gobierno.</t>
  </si>
  <si>
    <t>5050202. Fortalecimiento del Sistema Departamental de Cultura</t>
  </si>
  <si>
    <t>Capacitar a 3000 jóvenes Afro e indígenas en el fortalecimiento de competencias académicas que evalúan el ICFES a través de la prueba saber 11 durante el periodo de gobierno</t>
  </si>
  <si>
    <t>Mejoramiento de la gestión de la calidad al modelo operativo por procesos</t>
  </si>
  <si>
    <t>Acciones de fortalecimiento de la gestión de la inspección, vigilancia y control de los Establecimientos Educativos.</t>
  </si>
  <si>
    <t>Instituciones educativas oficiales con gestión financiera de los fondos educativos</t>
  </si>
  <si>
    <t>Mantener en 149 instituciones educativas oficiales la gestión financiera de los fondos educativos en los municipios no certificados del departamento, anualmente durante el periodo de gobierno</t>
  </si>
  <si>
    <t>Cofinanciamiento del pago de los servicios públicos</t>
  </si>
  <si>
    <t>Cofinanciar 149 instituciones educativas oficiales, el pago de los servicios públicos en los municipios no certificados del departamento anualmente</t>
  </si>
  <si>
    <t>Diagnóstico de infraestructura de las sedes educativas</t>
  </si>
  <si>
    <t>Realizar a 100 sedes educativas, un diagnóstico de infraestructura en los municipios no certificados del Valle en el periodo de gobierno</t>
  </si>
  <si>
    <t>Instituciones educativas de municipios no certificados con renovación de mobiliario escolar</t>
  </si>
  <si>
    <t>Entregar a 100 sedes educativas oficiales en los municipios no certificados del Valle mobiliario escolar en el periodo de gobierno</t>
  </si>
  <si>
    <t>Diseños o estudios de infraestructura</t>
  </si>
  <si>
    <t>Realizar a 100 sedes educativas en los municipios no certificados del Valle, diseños o estudios de infraestructura en el periodo de gobierno</t>
  </si>
  <si>
    <t>Ambientes escolares y/o infraestructura mejorada</t>
  </si>
  <si>
    <t>Realizar en 60 sedes educativas en los municipios no certificados del Valle, mejoramiento de ambientes escolares y/o en infraestructura en el periodo de gobierno</t>
  </si>
  <si>
    <t>Reparaciones de infraestructura a sedes edcuativas de municipios no certificados del Valle del Cauca</t>
  </si>
  <si>
    <t>Realizar en 60 sedes educativas en los municipios no certificados del Valle, reparaciones de infraestructura durante el periodo de gobierno</t>
  </si>
  <si>
    <t>Ejecutar 150 Planes de gestión de seguridad y salud en el trabajo en la sede central de la secretaría de educación departamental y en las instituciones educativas de los municipios no certificados en el periodo de gobierno</t>
  </si>
  <si>
    <t>Gestión administrativa de la secretaria de educación</t>
  </si>
  <si>
    <t>Capacitar a 1500 estudiantes de básica primaria, básica secundaria y media  para mejorar el nivel de dominio del idioma inglés, conforme al marco común europeo de referencia para el aprendizaje de lenguas extranjeras, durante el periodo de gobierno.</t>
  </si>
  <si>
    <t>Acciones encaminadas a la eliminación de barreras de acceso a servicios de salud, a la población, acorde a los direccionamientos brindados desde el nivel nacional</t>
  </si>
  <si>
    <t>Conjunto de acciones sectoriales y comunitarias encaminadas a recuperar las capacidades básicas de la autoridad sanitaria a nivel territorial para actuar como planificadores e integradores de las acciones relacionadas con la producción social de la salud dentro y fuera del sector salud, y de la respuesta  propia del sector, a través de estrategias de regulación, conducción, gestión financiera, fiscalización del sistema general de seguridad social en salud, vigilancia epidemiológica y sanitaria, movilización social, ejecución de las acciones colectivas y garantía del aseguramiento y la provisión adecuada de servicios de salud.</t>
  </si>
  <si>
    <t>Seciones de divulgación de resultados a las investigaciones avaladas por el Comité de Investigaciones de la Secretaría Deparatmental de Salud, durante el período de gobierno.</t>
  </si>
  <si>
    <t>Asesoria y Asistencia tecnica para la gestion de Planes de saneamiento fiscal y financiero a las Empresas Sociales del Estato</t>
  </si>
  <si>
    <t>Plan de Fortalecimiento de la Red Pública de Prestación de Servicios de Salud implementado</t>
  </si>
  <si>
    <t>Acciones encaminadas a fortalecer la Gestión de la oferta de servicios, la implementación del Modelo Atención Primaria en Salud, el desarrollo de la política Nacional del Talento Humano en Salud y la implementación del mecanismo de Evaluación de Actores del Sistema por Resultados en Salud.</t>
  </si>
  <si>
    <t>Prestadores de Servicos de Salud con verificacion de la habilitacion de servicios de salud</t>
  </si>
  <si>
    <t>Instituciones Prestadoras de Servicios de Salud IPS  y Trasportadoras Especiales de Pacientes TEP  con seguimiento a Sistema de Informacion para la Calidad</t>
  </si>
  <si>
    <t>Direcciones locales de Salud con planes de implementacion de la politica de Participacion Social en salud</t>
  </si>
  <si>
    <t>Atencion de las PQR tramitadas a traves de las oficinas de Defensoria del paciente, con calidad</t>
  </si>
  <si>
    <t>Planes bienales de inversión en salud elaborados, implementados, monitoreados y evaluados en las ESE</t>
  </si>
  <si>
    <t>Empresas Socales del Estado  con implementacion de la Historia Clinica Electornica y telemedicina</t>
  </si>
  <si>
    <t>Transferencia de recursos de destinación específica a los Hospitales Unversitarios</t>
  </si>
  <si>
    <t>Espacios de participación ciudadana que contribuyan al goce efectivo de los derechos de salud</t>
  </si>
  <si>
    <t>Auditoria a las instituciones transplantadoras que conforman la red de donación y trasplantes de la regional tres, durante el período de gobierno</t>
  </si>
  <si>
    <t xml:space="preserve">Mejoramiento de la calidad de la atención en salud </t>
  </si>
  <si>
    <t xml:space="preserve">Actores del Sistema General de Seguridad Social  realizando la Vigilancia Epidemiologica y Sanitaria con calidad y de acuerdo a sus competencias </t>
  </si>
  <si>
    <t>Laboratorio departamental de salud con continuidad en la certificacion de la acreditacion</t>
  </si>
  <si>
    <t>Asistir a los 41 Direcciones Locales de Salud para el fortalecimiento de la gestión del sistema de vigilancia en salud pública, en el cumplimiento de lineamientos y adherencia a las acciones, durante el periodo de gobierno.</t>
  </si>
  <si>
    <t xml:space="preserve">Laboratorio de Salud Pública Departamental con certificado de sistema de gestión de calidad </t>
  </si>
  <si>
    <t>Lograr el sostenimiento de la certificación del Sistema de Gestión de Calidad del Laboratorio de Salud Pública Departamental, durante el periodo de gobierno</t>
  </si>
  <si>
    <t>UNIDAD ADMINISTRATIVA ESPECIAL DE IMPUESTOS, RENTAS Y GESTIÓN TRIBUTARIA</t>
  </si>
  <si>
    <t>Espacio de construcción, participación y acción transectorial y comunitaria para la promoción de la salud mental y la convivencia, la transformación de problemas y trastornos prevalentes en salud mental y la intervención sobre las diferentes formas de la violencia, contribuyendo al bienestar y al desarrollo humano y social en todas las etapas del curso de vida, con equidad y enfoque diferencial, en el territorio.</t>
  </si>
  <si>
    <t xml:space="preserve">Estrategias dirigidas a la prevención y atención integral de estados temporales o permanentes identificables por el individuo y/o por otras personas en los que las emociones, pensamientos, percepciones o comportamientos afectan  o ponen en riesgo el estado de bienestar o la relación consigo mismo, con la comunidad.  Incluye la prevención de la violencia en entornos familiares, escolares, comunitarios y laborales y la atención del impacto de las diferentes formas de violencia sobre la salud mental, en el marco de la estrategia Atención Primaria en Salud - APS. </t>
  </si>
  <si>
    <t>Actores del SGSSS asistidos tecnicamente para el mejoramiento de la atención integral de servicios en la atención de problemas de consumo de sustancias, trastornos mentales y diferentes formas de violencia</t>
  </si>
  <si>
    <t>Entidades territoriales fortalecidas en políticas públicas, modelos sociales intersectoriales de atención psicosocial y de salud mental de víctimas de la violencia y procesos de cultura ciudadana</t>
  </si>
  <si>
    <t>Direcciones Locales de Salud con adopcion de politicas publicas de salud mental,  Prevencion y atencion del consumo de sustancias psicoactivas y Ruta Futuro</t>
  </si>
  <si>
    <t>Entes territoriales con actualizacion de la base de datos de  las personas con discapacidad y verificación de necesidades en salud, para la realizacion de planes de atencion integral .</t>
  </si>
  <si>
    <t>Lograr que los 40 municipios dispongan de un registro actualizado relacionado con localizacion y caracterizacion de personas con discapacidad</t>
  </si>
  <si>
    <t>Entes territoriales con programas que responden al modelo de envejecimiento activo para la poblacion mayor</t>
  </si>
  <si>
    <t xml:space="preserve">Brindar asistencia técnica  a los 34 municipios de categorías 4, 5 y 6 en la implementación del modelo de calidad de vida para el adulto mayor.
</t>
  </si>
  <si>
    <t xml:space="preserve">Estrategias de enfoque etnocultural en la atención integral en salud.
</t>
  </si>
  <si>
    <t xml:space="preserve">Lograr que en 27 municipios con presencia de población étnica, se adopten estrategias de enfoque etnocultural en la atención integral en salud.
</t>
  </si>
  <si>
    <t>Acciones sectoriales, transectoriales y comunitarios en el ambito territoral que garanticen el acceso a la atención en los servicios de salud de los habitantes de y en calle</t>
  </si>
  <si>
    <t>Habitantes de y en calle con acceso para atencion en servicios de salud</t>
  </si>
  <si>
    <t>Acciones y  estrategias sectoriales, transectoriales y comunitarias  para la atención de las vulnerabilidades de las personas victimas del conflicto armado acciones diferenciales en salud pública entre la población víctima del conflicto armado facilitando el  acceso, mejoramiento  de las condiciones de vida y salud</t>
  </si>
  <si>
    <t xml:space="preserve">implementación del Programa de Atención Psicosocial y Salud
Integral a Víctimas PAPSIVI  en los muncipios con conflicto armado </t>
  </si>
  <si>
    <t>Implementancion de  estrategias sectoriales y transectoriales para la intervencion de los riesgos derivados del trabajo, con especial énfasis  en el sector de la economia informal,  para el  bienestar y protección de la salud integral de  los trabajadores en cada uno de los entornos laborales en los que se desarrolla el individuo y la comunidad.</t>
  </si>
  <si>
    <t>5,90</t>
  </si>
  <si>
    <t xml:space="preserve">Conjunto de acciones poblacionales, colectivas e individuales, incluyentes y diferenciales, que se gestionan en los ámbitos laborales (formal e informal) para propiciar entornos saludable, anticipando, conociendo,  evaluando y controlando los riesgos que pueden afectar la seguridad y salud en el trabajo.
</t>
  </si>
  <si>
    <t>Conjunto de acciones dirigidas a disminuir los accidentes de trabajo, evidenciar las enfermedades laborales y fortalecer el proceso de calificación de origen y pérdida de la capacidad laboral, en las diferentes instancias.</t>
  </si>
  <si>
    <t>Talleres de capacitacion  para orientar el diagnóstico de la enfermedad laboral y mejorar los registros de los eventos</t>
  </si>
  <si>
    <t>Conjunto de acciones sectoriales, transectoriales y comunitarias para promover las condiciones sociales, económicas, políticas y culturales que permitan, desde un enfoque de derechos humanos, de género y diferencial, el ejercicio libre, autónomo e informado de la sexualidad; el desarrollo de las potencialidades de las personas durante todo su ciclo vital; y el desarrollo social de los grupos y comunidades.</t>
  </si>
  <si>
    <t>Garantizar el nivel más alto de la Salud Sexual y Reproductiva a través de la prevención y atención integral, humanizada y de calidad desde los enfoques de derechos, de género y diferencial</t>
  </si>
  <si>
    <t>Fortalecimiento institucional y comunitario para la promoción, protección y garantía de los Derechos Sexuales y Reproductivos</t>
  </si>
  <si>
    <t>Cumplimiento de Guías de Práctica Clínica y Rutas de Atención Integral de Salud -GPC- RIAS-</t>
  </si>
  <si>
    <t>Cumplimiento de las rutas de Promoción y mantenimiento de la Salud y Materno Perinatal, (servicios amigables- adolescentes)</t>
  </si>
  <si>
    <t>Proceso permanente y articulado de los diferentes sectores e instituciones del Estado y de la sociedad civil, que permita a las personas, grupos y comunidades gozar del nivel más alto de la Salud Sexual y Reproductiva SSR y ejercer los derechos sexuales y los derechos reproductivos a través de la toma de decisiones autónomas, libres e informadas sobre el cuerpo, la sexualidad y la reproducción</t>
  </si>
  <si>
    <t>Conjunto de políticas e intervenciones sectoriales, transectoriales y comunitarias que buscan el bienestar y el disfrute de una vida sana en las diferentes etapas del transcurso de vida, promoviendo modos, condiciones y estilos de vida saludables en los espacios cotidianos de las personas, familias y comunidades, así como el acceso a una atención integrada de condiciones no transmisibles con enfoque diferencial.</t>
  </si>
  <si>
    <t>Conjunto de respuestas integrales del sector salud y de coordinación transectorial y comunitarias, orientadas a promover el acceso y abordaje efectivo de las ENT y las alteraciones de la salud bucal, visual y auditiva, en los servicios de salud y otros servicios sociales, a través de la gestión del riesgo y la intervención de los Determinantes Sociales de la Salud, incluidos los factores de riesgo y el daño acumulado para disminuir la carga de enfermedad evitable y discapacidad de los individuos, familias y
comunidades de acuerdo con las realidades territoriales.</t>
  </si>
  <si>
    <t>Estilos de vida saludables</t>
  </si>
  <si>
    <t>Conjunto de intervenciones sectoriales y transectoriales dirigidas a afectar los determinantes sociales y a prevenir, controlar o minimizar los riesgos que propician la aparición de eventos que se caracterizan por presentar endemias focalizadas, escenarios variables de transmisión y patrones con comportamientos seculares, temporales, estacionales y cíclicos en poblaciones de riesgo</t>
  </si>
  <si>
    <t>Vigilancia y control a todos los accidentes rabicos</t>
  </si>
  <si>
    <t>Conjunto de intervenciones sectoriales, transectoriales y comunitarias realizadas para prevenir, controlar o minimizar los riesgos que propician la aparición de las enfermedades prevenibles por vacunas y sus consecuentes efectos negativos en la población</t>
  </si>
  <si>
    <t>Actores del SGSSS capacitados para el fortalecimiento del Programa Ampliado de Inmunizaciones, según competencias</t>
  </si>
  <si>
    <t>Es la rectoría y gobernanza sanitaria fortalecida para ejercer la gestión integral territorial de salud ambiental, con abordaje del riesgo desde el modelo operativo de Inspección, Vigilancia y Control sanitario y la acción intersectorial</t>
  </si>
  <si>
    <t>26,46</t>
  </si>
  <si>
    <t>Consolidación de la inspección, vigilancia y control sanitario, la acción intersectorial y la asistencia técnica</t>
  </si>
  <si>
    <t>Acueductos rurales con sistemas de abastecimiento mejorados</t>
  </si>
  <si>
    <t>Entidades territoriales de competencia con mapas de riesgo de calidad del agua para consumo humano elaborados</t>
  </si>
  <si>
    <t>Entidades territoriales de salud  con acciones de asistencia técnica en salud ambiental</t>
  </si>
  <si>
    <t>Entidades territoriales de competencia con acciones de IVC sanitarias sostenidas</t>
  </si>
  <si>
    <t>Atención en salud por emergencias, o desastres naturales o antrópicos</t>
  </si>
  <si>
    <t>Acciones sectoriales, transectoriales y comunitarias de respuesta en salud ante situaciones de emergencias o desastres, incluidas en los Planes para la Gestión del Riesgo de Desastres, dirigidas a gestionar la atención de las contingencias que puedan afectar la salud de la población</t>
  </si>
  <si>
    <t>Planes Hospitalarios de emergencias actualizados</t>
  </si>
  <si>
    <t>Promover acciones de transparencia, participación mediante el trabajo colaborativo de cara al ciudadano, generando gestión del conocimiento para la apropiación social de la ciencia, tecnología e innovación, así como la transmisión de conocimiento público para la continuidad de las acciones gubernamentales.</t>
  </si>
  <si>
    <t>Estructurar la política de gestión del conocimiento e innovación durante el periodo de gobierno</t>
  </si>
  <si>
    <t xml:space="preserve">Plataforma dentro del Sistema de Gestión Social Integral SIGESI, asociada a la poblaciones vulnerables </t>
  </si>
  <si>
    <t xml:space="preserve">Plataforma dentro del Sistema de Gestión Social Integral SIGESI, para el desarrollo de la política de la acción comunal </t>
  </si>
  <si>
    <t>Publicaciones sobre avances en las políticas públicas de poblaciones o en relación con fenómenos sociales y de la gestión pública</t>
  </si>
  <si>
    <t>Centro multimedial Mediux mantenido</t>
  </si>
  <si>
    <t>Mantener 1 centro multimedial Mediux como una herramienta comunicacional al servicio de la sociedad civil y la institucionalidad</t>
  </si>
  <si>
    <t>Plataformas OGEN y Sistema Integral del Valle integradas</t>
  </si>
  <si>
    <t>Efectuar la articulación entre la plataforma OGEN y el sistema Social Integral del Valle del Cauca para la adecuada presentación de indicadores sobre asuntos de género, en el cuatrienio</t>
  </si>
  <si>
    <t>Atención oportuna a los casos de violencia contra la mujer y reportados en el OGEN</t>
  </si>
  <si>
    <t>Diseñar, elaborar, liderar y ejecutar proyectos, programas y estrategias encaminadas a promover y orientar el aprovechamiento de TIC en los sectores productivos y sociales del Valle del Cauca.</t>
  </si>
  <si>
    <t>Incrementar en 600 el número de accesos fijos a Internet en los municipios de las micro-regiones del departamento, exceptuando las ciudades intermedias</t>
  </si>
  <si>
    <t>Garantizar la concetividad a internet a establecimientos del Sector salud del área urbana y rural, ubicados en las micro-regiones del Departamento con enfasis en los lugares desconectados</t>
  </si>
  <si>
    <t>SECRETARÍA DE LAS TECNOLOGÍAS DE LA INFORMACIÓN Y DE LAS COMUNICACIONES</t>
  </si>
  <si>
    <t>Garantizar la conectividad a internet de establecimientos públicos de diversos sectores socioeconómicos del área urbana y rural, ubicados en las micro-regiones del Departamento con enfasis en los lugares desconectados</t>
  </si>
  <si>
    <t>Incrementar en 250 la cobertura a Internet de establecimientos de los sector socio-economicos del área urbana y rural, ubicados en las micro-regiones del departamento con enfasis en los lugares desconectados</t>
  </si>
  <si>
    <t>Estructuración de las fases de NAP Pacifico asi:
 FASE 1: Revisión de la alternativa mediante el análisis de la estructura de la interconexión de servicios de internet.
 FASE 2: Cerificación de la viabilidad ante el organismo mundial LACNIC 
 FASE3: Diseño de a interconexión para ofrecer servicios de internet según viabilidad del organismo LACNIC
 FASE 4: Desarrollo y construcción de la interconexción para ofrecer servicios de internet.</t>
  </si>
  <si>
    <t>Mantener 5 sistemas de información de misión crítica y core de negocio de la Gobernación del Valle</t>
  </si>
  <si>
    <t>Mantener 1 infraestructura tecnológica de Datacenter, servidores en la nube, equipos y dispositivos de ofimática de la gobernación del Valle del Cauca</t>
  </si>
  <si>
    <t>Fortalecimiento de las capacidades institucionales con esfuerzos mancomunados hacia el logro de objetivos, satisfacción integral del cliente interno, mejoramiento de la gestión y el desempeño institucional, promoción de la participación desde y hacia la ciudadanía y grupos de valor, partiendo de la colaboración, transparencia y dinamización de los procesos y el desarrollo de actividades que generen cambios concretos, visibles y de valor público.</t>
  </si>
  <si>
    <t>Seguir avanzando en la implementación de MIPG, con la Modernización de la infraestructura física y tecnológica, la estructura organizacional, diseño o ajuste de políticas, procesos y procedimientos, articulación institucional e interinstitucional, formulación e instrumentalización de políticas, fortalecimiento de la gestión de las capacidades institucionales, así como transparencia, integridad, facilidades para rendición de cuentas, fortalecimiento del sistema de control interno y mejorar e innovar los procesos de gestión pública integral, con el fin de contribuir en la gestión pública efectiva</t>
  </si>
  <si>
    <t>Adecuar la infraestructura física para mejorar la atención a las comunidades étnicas del departamento</t>
  </si>
  <si>
    <t>Adecuar 1 infraestructura física para mejorar la atención a las comunidades étnicas del departamento</t>
  </si>
  <si>
    <t>Actualizar la cadena de valor del modelo de operación por procesos</t>
  </si>
  <si>
    <t>Actualizar una cadena de valor del modelo de operación por procesos de la Gobernación del Valle del Cauca anualmente, durante el periodo de gobierno</t>
  </si>
  <si>
    <t>Implementar el Modelo Departamental de gestión publica eficiente al servicio del ciudadano</t>
  </si>
  <si>
    <t>Implementar un Modelo Departamental de gestión pública eficiente al servicio del ciudadano anualmente durante el periodo de gobierno</t>
  </si>
  <si>
    <t>Implementar el Centro Integrado de Servicios (CIS) en el Departamento del Valle del Cauca</t>
  </si>
  <si>
    <t>Operativizar 1 Centro Integrado de Servicios (CIS) en el Departamento del Valle del Cauca durante el periodo de gobierno</t>
  </si>
  <si>
    <t>Implementar el Modelo Integrado de Planeación y Gestión MIPG</t>
  </si>
  <si>
    <t>Elaborar e implementar una Politica de Servicio al Ciudadano bajo los lineamientos del MIPG</t>
  </si>
  <si>
    <t>Implementar 1 Política de Servicio al Ciudadano bajo los lineamientos del MIPG anualmente, durante el periodo de gobierno</t>
  </si>
  <si>
    <t>Elaborar e implementar una Politica de Gestión Documental bajo los lineamientos del MIPG</t>
  </si>
  <si>
    <t>Implementar una Política de Gestión Documental bajo los lineamientos del MIPG anualmente, durante el periodo de gobierno</t>
  </si>
  <si>
    <t>Elaborar e implementar una Politica de Racionalización de Trámites bajo los lineamientos del MIPG</t>
  </si>
  <si>
    <t>Implementar una Política de Racionalización de Trámites bajo los lineamientos del MIPG anualmente, durante el periodo de gobierno</t>
  </si>
  <si>
    <t>Actualizar e implementar el sistema de comunicación informativo y organizacional de la entidad, que facilite la interlocución y visibilidad de la gestión departamental</t>
  </si>
  <si>
    <t>Implementar un sistema de comunicación informativo y organizacional que facilite la interlocución y visibilidad de la gestión gubernamental anualmente, durante el periodo de gobierno</t>
  </si>
  <si>
    <t>Implementar el modelo de relaciones públicas y protocolo de la entidad</t>
  </si>
  <si>
    <t>Implementar un modelo de relaciones públicas y protocolo en la entidad anualmente durante el periodo de gobierno</t>
  </si>
  <si>
    <t>Política pública de trabajo decente y equidad laboral formulada para la reactivación económica.</t>
  </si>
  <si>
    <t>Bienes inmuebles mantenidos en condiciones de uso</t>
  </si>
  <si>
    <t>Mantener 8 Bienes inmuebles en condiciones de uso para la optima prestación del servicio al ciudadano de la gobernación del Valle del Cauca</t>
  </si>
  <si>
    <t>Contar con instrumentos de política pública en emprendimiento, economía naranja, desarrollo económico local, y responsabilidad para la reactivación económica del Departamento.</t>
  </si>
  <si>
    <t>Instancias fortalecidas (comisión regional de competitividad - Red Regional del Emprendimiento - consejo regional MIPYME) mesas y comités</t>
  </si>
  <si>
    <t>DEPARTAMENTO ADMINISTRATIVO DE JURÍDICA</t>
  </si>
  <si>
    <t>Asesoria en procesos contractuales conforme a las solicitudes presentadas que sean competencia del departamento administrativo de jurídica, en el marco de la prevención del daño antijurídico del departamento del Valle del Cauca.</t>
  </si>
  <si>
    <t>Modernización del Portal Unico del Ciudadano Vallecaucano</t>
  </si>
  <si>
    <t>Modernización del Portal Unico del Ciudadano Vallecaucano: 
FASE 1: diseño arquitectura empresarial con tecnología.
FASE2: desarrolllo de automatización de procesos - motor bpm, articulación e implementación gestión documental inteligente con motor bpm.
FASE 3: construcción e implementación del portal web y app móvil del portal único del ciudadano vallecaucano</t>
  </si>
  <si>
    <t>Satisfacción general del servicio implementado</t>
  </si>
  <si>
    <t>93,5</t>
  </si>
  <si>
    <t>Seguimiento a las condiciones tecnicas realizadas de los bienes inmuebles</t>
  </si>
  <si>
    <t>Realizar 243 seguimientos a las condiciones técnicas de los bienes inmuebles en propiedad del Departamento del Valle del Cauca.</t>
  </si>
  <si>
    <t>Estudio juridico de los inmuebles del invetario actualizado</t>
  </si>
  <si>
    <t>Actualizar 469 estudios juridicos de los bienes inmuebles del inventario del Departamento del Valle del Cauca.</t>
  </si>
  <si>
    <t>Avaluos de los bienes inmuebles realizados</t>
  </si>
  <si>
    <t>Realizar 243 avaluos de los bienes inmuebles propiedad del Departamento del Valle del Cauca</t>
  </si>
  <si>
    <t>Actualizar 243 tabulados de la deuda tributaría en materia de impuestos predial y valorización de los bienes inmuebles propiedad del Departamento del Valle del Cauca.</t>
  </si>
  <si>
    <t>Ejecutar el Plan de Gestión de Seguridad y Salud en el Trabajo para los funcionarios públicos de la Gobernación del Valle del Cauca.</t>
  </si>
  <si>
    <t>Programa de Gestión Integral de Resdiuos Solidos Implementado</t>
  </si>
  <si>
    <t>Estructura organizacional ajustada para la optimización de la prestación de un servicio al ciudadano en la Gobernación del Valle del Cauca</t>
  </si>
  <si>
    <t>Proyectos para la modernización de la infraestructura física y tecnológica, la estructura organizacional, procesos y procedimientos y la articulación institucional e interinstitucional</t>
  </si>
  <si>
    <t>Ejecutar un proyecto para la modernización de la infraestructura física y tecnológica, la estructura organizacional, procesos y procedimientos y la articulación institucional e interinstitucional durante el periodo de gobierno.</t>
  </si>
  <si>
    <t>MI</t>
  </si>
  <si>
    <t>86,5%</t>
  </si>
  <si>
    <t>91,5%</t>
  </si>
  <si>
    <t>Proyectos para el seguimiento, evaluación y control de la ejecución de contratos a cargo de la dependencia durante el periodo de gobierno.</t>
  </si>
  <si>
    <t>Mejorar el indice de madurez de la política de planeación basada en resultados</t>
  </si>
  <si>
    <t>Modelo Integrado de Planeación y Gestión implementado en DAPV</t>
  </si>
  <si>
    <t>0,25</t>
  </si>
  <si>
    <t>0,75</t>
  </si>
  <si>
    <t>MM</t>
  </si>
  <si>
    <t>Publicar 1 anuario estadístico del departamento del Valle del Cauca</t>
  </si>
  <si>
    <t>Publicar 20 documentos de medición socioeconómica del Valle del Cauca</t>
  </si>
  <si>
    <t>Realizar y publicar 20 documentos de medición Socioeconómicos</t>
  </si>
  <si>
    <t>Contar con informes sectoriales confiables para la toma de decisiones socio-economicas</t>
  </si>
  <si>
    <t>Realizar y publicar 4 informes en el cual se evidencie la actualización del indicador de la actividad económica del Valle del Cauca anualmente</t>
  </si>
  <si>
    <t>Actualizar las cuentas económicas sectoriales del Valle del Cauca anualmente</t>
  </si>
  <si>
    <t>Realizar la actualización de 12 cuentas económicas sectoriales para la toma de decisiones en el Departamento del Valle anualmente</t>
  </si>
  <si>
    <t>Decidir y poner en acción los planes y determinaciones del Concejo Departamental de Ciencia, Tecnología e Innovación</t>
  </si>
  <si>
    <t>Estructurar, o ejecutar o supervisar al menos 4 proyectos de Ciencia Tecnología e Innovación para el fortalecimiento de la CTeI en el Departamento</t>
  </si>
  <si>
    <t>Acompañar, asesorar y estructurar al menos 4 proyectos de Fondo de Ciencia, Tecnología e innovación del Sistema General de Regalías durante el cuatrenio con impacto departamental en las 5 Lineas Estratpegicas definidas por el CODECTI para ser financiadas en el cuatrenio</t>
  </si>
  <si>
    <t>Realizar una Semana Internacional de la Ciencia, Tecnología e Innovación del Valle del Cauca bianual</t>
  </si>
  <si>
    <t>Liderar la segunda semana internacional de la Ciencia, Tecnología e Innovación en el departamento con énfasis en los 7 focos estratégicos del departamento del Valle del Cauca</t>
  </si>
  <si>
    <t>Brindar a 90 organizaciones del sistema nacional del deporte del Valle del Cauca gestión eficiente para la satisfacción de sus grupos de valor durante el período de gobierno</t>
  </si>
  <si>
    <t>IMPRENTA DEPARTAMENTAL</t>
  </si>
  <si>
    <t>179.2 mil millones</t>
  </si>
  <si>
    <t>215,04 mil millones</t>
  </si>
  <si>
    <t>Dirigir, planear, ejecutar, hacer seguimiento, evaluar y controlar la gestión, soportado en normas para administrar documentos, definir estructuras, procedimientos, recurso humano, técnico y tecnológico, entre otros, con el fin de generar resultados que atiendan el desarrollo del departamento.</t>
  </si>
  <si>
    <t>Desarrollo de actividades de ciencia, tecnología e innovación con enfoque diferencial étnico que propendan por el desarrollo económico, humano y social a partir del conocimiento ancestral</t>
  </si>
  <si>
    <t>Permitir a la entidad vincularse con su entorno y facilitar la ejecución de sus operaciones a través de diferentes canales de comunicación que garantice un adecuado flujo de comunicación interna y externa para lograr la interacción con los grupos de interés</t>
  </si>
  <si>
    <t>Servicios de promoción de actividades culturales</t>
  </si>
  <si>
    <t>Realizar 6 eventos masivos de promoción sobre la identidad y la cultura del Departamento del Valle del Cauca en el nivel central, articulando los municipios del Valle del Cauca con la Nación durante el periodo de gobierno.</t>
  </si>
  <si>
    <t>Plataforma interactiva tecnológica puesta en operación</t>
  </si>
  <si>
    <t>Campañas de sensibilización de alto impacto que promuevan la transformación de los imaginarios sociales y culturales sobre los aportes de las mujeres al desarrollo del territorio, realizadas</t>
  </si>
  <si>
    <t>Ejecutar 1 campaña de sensibilización de alto impacto y exaltación, en todo el departamento que promueva la transformación de imaginarios sociales y culturales sobre los aportes de las mujeres al desarrollo de los territorios, durante el periodo de gobierno</t>
  </si>
  <si>
    <t>Campañas para divulgar al interior de la administración departamental y en los municipios la legislación nacional e internacional de protección a los derechos humanos de las mujeres, niñas y adolescentes víctimas de las violencias basadas en género, realizadas</t>
  </si>
  <si>
    <t>Ejecutar 1 campaña para divulgar al interior de la administración departamental y municipal, la legislación nacional e internacional de protección a los derechos humanos de las mujeres, niñas y adolescentes víctimas de violencia basada en género (VBG), durante el cuatrienio</t>
  </si>
  <si>
    <t>Manejo armónico, eficiente y responsable de los recursos</t>
  </si>
  <si>
    <t>Finalizar 200 procesos de reconomiento del pago del ajuste pensional Ley 6 y Decreto 2108 incluidos en el acuerdo de reestructuración de la Gobernación del Valle del Cauca</t>
  </si>
  <si>
    <t>Recursos disponibles al pago de mesadas</t>
  </si>
  <si>
    <t>Venta de lotería (en un 19% en el cuatrienio)</t>
  </si>
  <si>
    <t>6,33</t>
  </si>
  <si>
    <t>12,67</t>
  </si>
  <si>
    <t>Incrementar a 22,000,000 las botellas de 750cc vendidas durante el periodo de gobierno</t>
  </si>
  <si>
    <t>Contratar nuevas operaciones de crédito público manteniendo la relación saldo de la deuda sobre ingresos corrientes por debajo del 80%</t>
  </si>
  <si>
    <t>Valle tributario, legal, cumplido y justo</t>
  </si>
  <si>
    <t>Capacidad financiera y técnica para atender necesidades de liquidez y la ejecución de las inversiones, obras y proyectos previstos en los planes de desarrollo o planes similares.</t>
  </si>
  <si>
    <t>Créditos de fomento y liquidez para Entes Territoriales</t>
  </si>
  <si>
    <t>Desembolsar 500,000 MILLON(ES) DE PESOS en créditos para el desarrollo de la Región Pacífico, durante el periodo de gobierno</t>
  </si>
  <si>
    <t>Proyectos de Inversión para Entes Territoriales que pertenecen a la Región Pacífico</t>
  </si>
  <si>
    <t>Gestionar 4 proyectos de inversión pública en la Región Pacífico, durante el periodo de gobierno</t>
  </si>
  <si>
    <t>Ejecutar 2 directrices del componente de gestión territorial del Plan de Ordenamiento Territorial Departamental (POTD) del Valle del Cauca</t>
  </si>
  <si>
    <t>Emitir en promedio 8 horas mensuales de actividades culturales, deportivas, educativas, informativas, entre otras, en los diferentes municipios del pacífico colombiano (sin incluir la ciudad sede del canal) durante el periodo de gobierno</t>
  </si>
  <si>
    <t>Mantenimiento rutinario de la infraestructura del transporte a cargo del Departamento. Mantenimiento rutinario: actividades que deben ejecutarse continuamente, tales como desmonte y limpieza manual de la zona de derecho de vía, limpieza de obras superficiales de drenaje, limpieza de señales y dispositivos de defensa, entre otros, para ofrecer condiciones aceptables de limpieza, seguridad y comodidad a los usuarios y realizar acciones preventivas y necesarias para que la infraestructura vial se conserve técnicamente en las mejores condiciones de funcionamiento.</t>
  </si>
  <si>
    <t>Mantener 800 kilómetros de vias en el departamento rutinariamente y anualmente durante el periodo de gobierno</t>
  </si>
  <si>
    <t>Ejecutar 1 seguimiento al Pacto Pacifico del Valle del Cauca en el marco de los pactos territoriales, durante el periodo de gobierno</t>
  </si>
  <si>
    <t>Articular 2 instrumentos de planeación</t>
  </si>
  <si>
    <t>Plan de desarrollo 2020-2023 con enfoque territorial y de garantia de derechos</t>
  </si>
  <si>
    <t>Lograr un nivel del cumplimiento del plan satisfactorio</t>
  </si>
  <si>
    <t>MANTENIMINETO</t>
  </si>
  <si>
    <t>Formular y hacer seguimiento de manera participativa a traves de los sectores representados en el Consejo Territorial de Planeación</t>
  </si>
  <si>
    <t>Realizar el seguimiento a las políticas públicas</t>
  </si>
  <si>
    <t>Ejecutar 1 seguimiento a las políticas públicas implementadas en el Plan de Desarrollo Departamental 2020 -2023 anualmente</t>
  </si>
  <si>
    <t>Ejecutar 1 Plan de Ordenamiento Territorial en las directrices del corto plazo para la vigencia 2020-2023</t>
  </si>
  <si>
    <t>Documentos de divulgación por municipio del Plan de Ordenamiento Territorial Departamental POTD</t>
  </si>
  <si>
    <t>Divulgar en 42 municipios del Valle del Cauca, las directrices de carácter regional y sectorial del Plan de Ordenamiento Territorial Departamental POTD</t>
  </si>
  <si>
    <t>Municipios asesorados en instrumentos de planificación territorial locales (POT, PBOT, EOT) que incluyen las directrices del POTD</t>
  </si>
  <si>
    <t>Asesorar a 42 municipios para armonizar los instrumentos de planificación territorial locales (POT, PBOT, EOT) con el plan de ordenamiento territorial departamental</t>
  </si>
  <si>
    <t>Articulación por medio de la Comisión de Ordemiento Territorial Regional de la sociedad civil en la implementación del POTD</t>
  </si>
  <si>
    <t>Sistema de Informacion Territorial implementado y en funcionamiento</t>
  </si>
  <si>
    <t>Formular la política pública de educación virtual</t>
  </si>
  <si>
    <t>Apoyo, promoción y fortalecimiento de los entes territoriales bajo principios de eficiencia y corresponsabilidad con procesos de descentralización, gobernanza participativa y capacidad para compartir visiones de territorio en regiones, subregiones o polos de desarrollo</t>
  </si>
  <si>
    <t>Incrementar en 12 municipios el desempeño fiscal a nivel sostenible</t>
  </si>
  <si>
    <t>Instancias de decisión, operación, desarrollo técnico y participación, para su incidencia en las políticas públicas consolidadas</t>
  </si>
  <si>
    <t>Consolidar en los 42 municipios y en el departamento las instancias de decisión, operación, desarrollo técnico y participación, para su incidencia en las políticas públicas que operan</t>
  </si>
  <si>
    <t>Asesorar y asistir técnicamente a los 42 municipios para la formulación y presentación de proyectos por el Sistema General de Regalía</t>
  </si>
  <si>
    <t>Base catastral actualizada de los municipios que lo requieran</t>
  </si>
  <si>
    <t>OFICINA DE CATASTRO</t>
  </si>
  <si>
    <t>Consolidar la información de las entidades territoriales en un observatorio de la gestión pública territorial</t>
  </si>
  <si>
    <t xml:space="preserve">Consejo de Cultura, patrimonio y de las áreas artísticas conformados y operando. </t>
  </si>
  <si>
    <t>MANTENIEMIENTO</t>
  </si>
  <si>
    <t>Herramienta virtual para el fortalecimiento de capacidades y actualización de conocimientos de los creadores y gestores culturales</t>
  </si>
  <si>
    <t>Implementar una herramienta virtual para el fortalecimiento de capacidades y actualización de conocimientos de los creadores y gestores culturales, durante cada año de gobierno</t>
  </si>
  <si>
    <t>Asistencia técnica territorial en la consolidación y fortalecimiento del Sistema Departamental de Cultura</t>
  </si>
  <si>
    <t>Beneficiar 100 creadores y gestores culturales en la modalidad de profesionalización, durante cada año de gobierno</t>
  </si>
  <si>
    <t>Propiciar el desarrollo endógeno, con la complementación y especialización de asociaciones de comunidades rurales en la producción , y los servicios conexos de encadenamientos productivos relacionados con el sector agrícola que incluye, agricultura, producción pecuaria, acuícola, forestal y  pesquera ,  y  relacionados con productos diferentes a los del sector agrícola, como  el  aprovechamiento de fibras,  tintes, productos nutraceúticos, biocombustibles, entre otros.</t>
  </si>
  <si>
    <t>Este subprograma busca dinamizar y desarrollar estrategicamente los encadenamientos productivos agropecuarios del Valle del Cauca, integrando a todos los actores en un mismo renglón de trabajo y gestionando alianzas productivo-comerciales</t>
  </si>
  <si>
    <t>Alianzas productivas para organizaciones de pequeños y medianos productores agropecuarios en funcionamiento</t>
  </si>
  <si>
    <t>Cofinanciar 10 alianzas productivas interinstitucionalmente con el Ministerio de Agricultura, enmarcadas en los lineamientos de las vocaciones productivas de las microregiones, que deriven en la inserción de organizaciones de pequeños y medianos productores agropecuarios en los encadenamientos agroalimentarios durante el periodo de gobierno</t>
  </si>
  <si>
    <t>Proyectos agroindustriales y de transformación establecidos para organizaciones de diversos grupos poblacionales y étnicos, enmarcados en los encadenamientos agroalimentarios priorizados en el Valle del Cauca</t>
  </si>
  <si>
    <t>La competitividad en el campo vallecaucano depende de diversos factores, entre ellos garantizar elementos óptimos para la producción y comercialización; es por esto que este subprograma busca gestionar el mejoramiento de la infraestructura para generar desarrollo en el sector</t>
  </si>
  <si>
    <t>Centros de acopio y cuartos con cadenas de frio cofinanciados en su adecuación, con infaestructura ambientalmente sostenible: alternando con energías alternativas y no convencionales, y permitan la recirculación de residuos</t>
  </si>
  <si>
    <t>Distritos y minidistritos de riego diseñados y en funcionamiento para el sector agropecuario vallecaucano</t>
  </si>
  <si>
    <t>Cofinanciar 3 proyectos que permitan el diseño y puesta en marcha de distritos y minidistritos de riego en zonas de alta explotación hídrica para la actividad agropecuaría, durante el periodo de Gobierno.</t>
  </si>
  <si>
    <t>Generar capacidades para orientar el uso productivo y ocupación ordenada del territorio rural</t>
  </si>
  <si>
    <t>Diseñar e implementar un observatorio que unifique información productiva y de competitividad de grupos de interés</t>
  </si>
  <si>
    <t>Observatorio agropecuario y pesquero fortalecido e implementado que unifique información productiva</t>
  </si>
  <si>
    <t>Operativizar 1 observatorio agropecuario y pesquero en el marco de la Ordenanza 388 de 2014 del Valle del Cauca anualmente.</t>
  </si>
  <si>
    <t>Analizar las 50 cifras de rubros productivos agropecuarios como mecanismo de seguimiento a la producción agropecuaria en el departamento del Valle del Cauca anualmente</t>
  </si>
  <si>
    <t>Establecer 1 proceso de articulación entre las Organizaciones de Mujeres Rurales y la secretaría de mujer, para el desarrollo de proyectos productivos e identificación de oportunidades de inversión, durante el cuatrienio</t>
  </si>
  <si>
    <t xml:space="preserve">La producción ecológica, también llamada biológica u orgánica, es un sistema de gestión y producción agroalimentaria que combina las mejores prácticas ambientales junto con un elevado nivel de biodiversidad de preservación, aprovechamiento de los recursos naturales, bienestar de los animales, la conservación y recuperación de semillas criollas, los trueques e intercambios y los mercados locales,  para actividades agropecuarias y pesqueras, se basa en el uso adecuado del recurso hídrico (baja huella hídrica) y la utilización racional de fertilizantes (baja huella de carbono). </t>
  </si>
  <si>
    <t>Busca el aumento de alimentos sanos por parte de la población campesina con enfoque diferencial y pertinencia etnica, por medio de la recuperación de saberes ancestrales y semillas. Para el mejorameinto de la calidad de vida y del medio ambiente en la zona rural del Valle del Cauca</t>
  </si>
  <si>
    <t>Estudiantes de instituciones educativas rurales implementando proyectos productivos agropecuarios escolares</t>
  </si>
  <si>
    <t>Comunidades afro autoabasteciendose de alimentos mediante la producción agropecuaria que fomente saberes ancestrales-tradicionales</t>
  </si>
  <si>
    <t>Jovenes autoabasteciendose de alimentos, garantizando su seguridad alimentaria</t>
  </si>
  <si>
    <t>Mujeres autoabasteciendose de alimentos, garantizando su seguridad alimentaria</t>
  </si>
  <si>
    <t>Adultos mayores autoabasteciendose de alimentos, garantizando su seguridad alimentaria</t>
  </si>
  <si>
    <t>Familias de pequeños productores campesinos autoabasteciendose de alimentos, garantizando su seguridad alimentaria</t>
  </si>
  <si>
    <t>Habitantes rurales en condición de discapacidad atendidos por medio de proyectos de convocatorias públicas que garanticen su seguridad alimentaria</t>
  </si>
  <si>
    <t>Procesos de articulación de las asociaciones productoras de mujeres agropecuarias al plan de alimentación escolar (PAE) para ser proveedoras de alimentos, facilitados</t>
  </si>
  <si>
    <t xml:space="preserve">Ejecutar 1 proceso de articulación con las Asociaciones Productoras de Mujeres Agropecuarias al Plan de Alimentación Escolar (PAE) para ser proveedoras de alimentos, durante el periodo de gobierno </t>
  </si>
  <si>
    <t>Proyectos agropecuarios de seguridad alimentaria para mujeres rurales, implementados</t>
  </si>
  <si>
    <t>Ejecutar 8 proyectos agropecuarios de seguridad alimentaria para las mujeres rurales, en el periodo de gobierno</t>
  </si>
  <si>
    <t>Acciones que buscan fortalecer en la población la selección adecuada de los alimentos y la práctica de hábitos alimentarios saludables que le permitan mantener un estado de salud y nutrición adecuado. Incluye factores determinantes del medio ambiente, entornos y estilos de vida, situación nutricional de la población, disponibilidad, calidad y acceso a los servicios de salud, agua potable y saneamiento básico.</t>
  </si>
  <si>
    <t>Acuerdos municipales para el mejoramiento en los hábitos y estilos de vida saludables relacionados con la alimentación especialmente en escolares </t>
  </si>
  <si>
    <t>Asociaciones de productores agropecuarios vallecaucanos abasteciendo los alimentos al Programa de Alimentación Escolar Departamental PAE</t>
  </si>
  <si>
    <t>Mercados campesinos y comunitarios con participación de productores y organizaciones de agricultura campesina, familiar y comunitaria, que además fomenten la agricultura limpia y agroecológica, que mediante alianza interinstitucional se promueva la comercialización directa de productos frescos, de temporada y procesados</t>
  </si>
  <si>
    <t>Realizar 15 mercados campesinos y comunitarios con participación de productores y organizaciones de agricultura campesina, familiar y comunitaria, que además fomenten la agricultura limpia y agroecológica, que mediante alianza interinstitucional se promueva la comercialización directa de productos frescos, de temporada y procesados en el periodo de gobierno</t>
  </si>
  <si>
    <t>Este subprograma busca la adopción de sistemas agroecológicas que aumentan la producción de alimentos ecológicos y posibilite la conservación de los bienes naturales y la mitigación de la variabilidad climática del valle del cauca.</t>
  </si>
  <si>
    <t>Diagnóstico de la producción agroecológica en el Valle del Cauca</t>
  </si>
  <si>
    <t>Establecer un diagnóstico de la producción agroecológica en el Valle del Cauca como herramienta base para el Plan Agroecológico Departamental durante el periodo de gobierno</t>
  </si>
  <si>
    <t>Recursos genéticos agropecuarios conservados mediante red de bancos de semillas, germoplasma y vivos establecidos interinstitucionalmente</t>
  </si>
  <si>
    <t>Mecanismo de sensibilización que contribuya a la protección de los polinizadores implementado</t>
  </si>
  <si>
    <t>Hectáreas desarrolladas con sistemas silvopastoriles para pequeños productores ganaderos</t>
  </si>
  <si>
    <t>Organizaciones de productores certificados en buenas prácticas agropecuarias BPA</t>
  </si>
  <si>
    <t>Líneas estratégicas del Plan Agroecológico del Valle del Cauca implementadas mediante proyectos</t>
  </si>
  <si>
    <t>Promover e implementar el desarrollo de la infraestructura con énfasis en la productividad del campo, seguridad vial, saneamiento básico, vivienda, sistemas de generación de energías alternativas y de mas que permitan el crecimiento del Valle del Cauca durante el periodo de gobierno</t>
  </si>
  <si>
    <t>Atender la infraestructura del transporte con enfoque al desarrollo agropecuario y económico del campo</t>
  </si>
  <si>
    <t xml:space="preserve">Incrementar a 30 kilómetros de vías en el Departamento mejoradas, para el desarrollo social y económico del campo durante el periodo de gobierno. </t>
  </si>
  <si>
    <t>Incrementar a 102 kilometros de vías en el departamento con mantenimiento periodico para el desarrollo social y económico del campo, durante el periodo de gobierno</t>
  </si>
  <si>
    <t>Implementar estrategias de capacitaciones y socializaciones a los diferentes actores viales</t>
  </si>
  <si>
    <t>Actores viales sensibilizados en zonas rurales</t>
  </si>
  <si>
    <t>Sensibilizar a 2800 actores viales mediante campañas de seguridad vial en zonas rurales, durante el periodo de gobierno</t>
  </si>
  <si>
    <t>Actores viales capacitados en zonas rurales</t>
  </si>
  <si>
    <t>Recolectar en 21 municipios de la jurisdicción de la secretaria de movilidad y transporte la información estadística georeferenciada de la seguridad vial de las vías rurales anualmente</t>
  </si>
  <si>
    <t>Ejecutar 850.000.000 de recursos en soluciones de vivienda rural ambientalmente sostenibles</t>
  </si>
  <si>
    <t>Gestionar el acceso de la población rural a mejorameinto de vivienda ambientalmente sostenibles, fuentes de energía no convencional, agua potable, saneamiento básico, telecomunicaciones, y a la construcción y/o mejoramiento de espacio público y la construcción de equipamiento colectivo</t>
  </si>
  <si>
    <t>Construcción y/o mejoramiento de vivienda ambientalmente sostenibles</t>
  </si>
  <si>
    <t>Interconexión eléctrica</t>
  </si>
  <si>
    <t>Espacio publico consturido y/o mejorado</t>
  </si>
  <si>
    <t>Formular 160 planes de gestión de acueductos rurales que cumplan con el IDR de la resolución 0571 de 2019 durante el periodo de gobierno</t>
  </si>
  <si>
    <t>Instalar 20 plantas de potabilización no convencionales en instituciones educativas rurales durante el periodo de gobierno</t>
  </si>
  <si>
    <t>Promover el acceso de la población rural a programas de viviendas nuevas, mejoramiento de vivienda, titulación de predios.</t>
  </si>
  <si>
    <t>Hogares con acceso a vivienda rural</t>
  </si>
  <si>
    <t>Asignar 300 aportes a vivienda nueva de interés prioritario en zona rural del Departamento del Valle del Cauca durante el periodo de gobierno</t>
  </si>
  <si>
    <t>Mejoramientos de viviendas rurales</t>
  </si>
  <si>
    <t>Asignar 500 aportes en mejoramiento de vivienda para beneficiarios con enfoque diferencial en zona rural en los municipios del Departamento del Valle del Cauca, durante el periodo de gobierno</t>
  </si>
  <si>
    <t>Fortalecer la asociatividad y la participación de los diferentes grupos poblacionales y comunidad campesina productiva, para el desarrollo social y económica del campo</t>
  </si>
  <si>
    <t>Beneficiar a 2400 campesinos con comercialización de productos en linea</t>
  </si>
  <si>
    <t>Plataformas de agregación de valor a los eslabones de la cadena productiva agrícola en los negocios de la mujer rural impulsadas</t>
  </si>
  <si>
    <t>Establecer 3 alianzas con instituciones educativas (SENA, MIN EDUCACION, MIN AGRICULTURA), para que las mujeres jóvenes del campo accedan a cursos, programas técnicos, tecnológicos y profesionales, durante el periodo de gobierno</t>
  </si>
  <si>
    <t>Establecer en 42 municipios del departamento lineamientos para el acompañamiento integral a proyectos productivos de organizaciones de mujeres rurales, en el periodo de gobierno</t>
  </si>
  <si>
    <t>Participación activa de los jóvenes rurales en las diferentes instancias</t>
  </si>
  <si>
    <t>Entregar 200 pequeños créditos a las personas naturales, Nanoempresas, Famiempresas, microempresas, organizaciones comunitarias y de la economía solidaria; que adelanten actividades productivas en la zona rural de los municipios del departamento del Valle del Cauca.</t>
  </si>
  <si>
    <t>Asesorías a organizaciones comunitarias de acueductos rurales en la gestión empresarial para el aseguramiento de la prestación del servicio público</t>
  </si>
  <si>
    <t>Asesorar 80 organizaciones comunitarias de acueductos rurales en la gestión empresarial para el aseguramiento de la prestación del servicio público de acueducto durante el periodo de gobierno</t>
  </si>
  <si>
    <t>Diagnósticos de infraestructura de agua potable en zonas rurales</t>
  </si>
  <si>
    <t>Elaborar 1130 diagnósticos de infraestructura de agua potable en zonas rurales del departamento del Valle del Cauca durante el periodo de gobierno</t>
  </si>
  <si>
    <t xml:space="preserve">Planes de gestión de acueductos rurales que cumplan con el IDR de la resolución 0571 de 2019 </t>
  </si>
  <si>
    <t>Plantas de potabilización no convencionales en instituciones educativas rurales</t>
  </si>
  <si>
    <t>Este subprograma busca que los productores agropecuarios rurales tengan elementos que les permitan hacer de su actividad una empresa, mediante la formación emrepsarial, la adquisición de seguros agropecuarios y la posibilidad de acceder a créditos para el crecimiento de sus unidades de negocio</t>
  </si>
  <si>
    <t>Pequeños productores agropecuarios asegurados mediante "incentivos de Seguro Agropecuario ISA" de FINAGRO</t>
  </si>
  <si>
    <t>Organizaciones de productores legalmente constituidas y en funcionamiento: asesoradas en estatutos, planes de negocio, agregación de valor a la producción, formulación y presentación de proyectos</t>
  </si>
  <si>
    <t>Formalizar 40 organizaciones ante las cámaras de comercio y acompañarlas mediante un proceso de asesoramiento en estatutos, planes de negocio, agregación de valor a la producción, formulación y presentación de proyectos durante el periodo de gobierno</t>
  </si>
  <si>
    <t>Accesibilidad y aprovechamiento de los recursos tecnológicos y a proyectos de ciencia tecnología e innovación que posibilite el desarrollo integral rural para disminuir las brechas entre la zona rural, incorporando tecnologías en equipamientos y procesos productivos para mejorar la productividad del sector.</t>
  </si>
  <si>
    <t>Este subprograma busca la implementación del Plan de Extensión Agropecuaria PDEA como mecanismo de extensión rural para los productores agropecuarios</t>
  </si>
  <si>
    <t>Plan departamental de extensión agropecuaria PDEA</t>
  </si>
  <si>
    <t>Formular 1 Plan Departamental de Extensión Agropecuaria PDEA en el Valle del Cauca para el periodo de gobierno</t>
  </si>
  <si>
    <t>Proyectos pedagógicos productivos fortalecidos</t>
  </si>
  <si>
    <t>Docentes capacitados en buenas practicas agropecuarias, formulación y evaluación de proyectos, modelos flexibles y currículum</t>
  </si>
  <si>
    <t>Mantener a 127 Instituciones Educativas con sus docentes capacitados en buenas practicas agropecuarias, formulación y evaluación de proyectos, modelos flexibles y currículum, anualmente, durante el periodo de gobierno</t>
  </si>
  <si>
    <t>Instituciones Educativas rurales promoviendo la seguridad alimentaria</t>
  </si>
  <si>
    <t>Incrementar a 50 Instituciones Educativas rurales promoviendo la seguridad alimentaria, durante el periodo de gobierno</t>
  </si>
  <si>
    <t>Instituciones Educativas con alianzas y convenios (SENA, INTEP, CIAT y otros)</t>
  </si>
  <si>
    <t>Aumentar en 30 las Instituciones Educativas con alianzas y convenios (SENA, INTEP, CIAT y otros), durante el periodo de gobierno</t>
  </si>
  <si>
    <t>Instituciones Educativas con modelo de granja integral implementado.</t>
  </si>
  <si>
    <t>Aumentar a 30 las Instituciones Educativas con modelo de granja integral implementado, durante el periodo de gobierno</t>
  </si>
  <si>
    <t>Instituciones Educativas con cultivos Biofortificados en las fases de producción, transformación y comercialización.</t>
  </si>
  <si>
    <t>Aumentar a 25 las Instituciones Educativas con cultivos Biofortificados en las fases de producción, transformación y comercialización, durante el periodo de gobierno</t>
  </si>
  <si>
    <t>Serivicios del Plan de Extensión agropecuaria PDEA evaluados</t>
  </si>
  <si>
    <t>Desarrollar 1 mecanismo que permita evaluar el impacto de los servicios que ofrece el Plan Departamental de Extensión Agropecuaria PDEA en el Valle del Cauca anualmente</t>
  </si>
  <si>
    <t>Este subprograma tiene como objetivo brindar herramientas tecnológicas para el desarrollo del campo vallecaucano, mediante la implementación de trabajos de investigación enmarcados en ciencia e innovación</t>
  </si>
  <si>
    <t>Agricultura de precisión gestionada para el desarrollo agrícola vallecaucano</t>
  </si>
  <si>
    <t>Cofinanciar 2 proyectos que permitan la transferencia tecnológica para la innovación productiva del campo vallecaucano durante el periodo de Gobierno</t>
  </si>
  <si>
    <t xml:space="preserve">El territorio es una dimensión esencial para los pueblos indígenas, porque los mayores y sabios derivan de ahí los conocimientos y sustentos de la vida. Para ellos, todo el conocimiento científico y tecnológico está sustentado y fundamentado en la naturaleza y en los diversos mundos: celeste, terrestre y subterráneo, el cual es ordenado a través de los supra-sentidos con mediación de las energías espirituales que la misma naturaleza provee. Así mismo, la madre tierra nos permite perpetuar el cordón umbilical de la vida. Los indígenas somos parte de la tierra, por eso la llamamos madre, porque de ella nacimos y a ella regresamos todos. Los Pueblos Indígenas la preservamos utilizando lo necesario y cuidando de no saquearla, ni desequilibrarla. Así mismo, territorio, son las áreas poseídas en forma regular y permanente por una comunidad, parcialidad o grupo de indígenas y aquellas que, aunque no se encuentren poseídas en esa forma, constituyen el ámbito tradicional de sus actividades sociales, económicas y culturales. </t>
  </si>
  <si>
    <t xml:space="preserve">77% de cumplimiento de compromisos para el periodo 2016-2019
</t>
  </si>
  <si>
    <t>Construcción, adecuación y dotación de puestos de salud.</t>
  </si>
  <si>
    <t>Ejecutar 6 proyectos que promuevan, visibilicen y fortalezcan la identidad cultural, concertados con la mesa, por cada año de gobierno</t>
  </si>
  <si>
    <t>1,375 Ejemplares y 4 Audiovisuales</t>
  </si>
  <si>
    <t>2 Audiovisuales</t>
  </si>
  <si>
    <t>1.375 ejemplares y 4 Audiovisuales</t>
  </si>
  <si>
    <t>Presentar 1 acuerdo de política pública a la Asamblea Departamental en el periodo de gobierno</t>
  </si>
  <si>
    <t xml:space="preserve">Unidades productivas agropecuarias como mecanismo de seguridad alimentaria para familias indígenas </t>
  </si>
  <si>
    <t>Desarrollar 30 proyectos que asistan a la seguridad alimentaria de las comunidades indígenas presentes en el Valle del Cauca anualmente durante el periodo de gobierno</t>
  </si>
  <si>
    <t>Emprendimientos productivos agropecuarios para comunidades indígenas apoyados mediante convocatoria</t>
  </si>
  <si>
    <t>Ejecutar 1 programa integral de dotación a la guardia indígena en el departamento del Valle del Cauca</t>
  </si>
  <si>
    <t>Realizar 1 programa de capacitación en derechos y empoderamiento productivo a mujeres indígenas del Valle del Cauca</t>
  </si>
  <si>
    <t>TOTAL FUENTE</t>
  </si>
  <si>
    <t>Articular con el gobierno nacional la implementación del pilar # 6 reactivación económica y producción agropecuaria en el marco de los programas de desarrollo con enfoque territorial PDET anualmente</t>
  </si>
  <si>
    <t>Asistir técnicamente a 42 municipios para la consolidación de la ruta de atención para las mujeres víctimas de la violencia basada en género (VBG), durante el cuatrienio</t>
  </si>
  <si>
    <t>SECTORES</t>
  </si>
  <si>
    <t>DEPENDENCIAS</t>
  </si>
  <si>
    <t>TIPO DE META</t>
  </si>
  <si>
    <t>PROCEDIMIENTO RELACIONADO</t>
  </si>
  <si>
    <t>DIMENSIONES</t>
  </si>
  <si>
    <t>POLITICA</t>
  </si>
  <si>
    <t>ODS</t>
  </si>
  <si>
    <t>PACTOS</t>
  </si>
  <si>
    <t>Modificado 09042020</t>
  </si>
  <si>
    <t>01   SECTOR SALUD</t>
  </si>
  <si>
    <t>1. Pacto por la legalidad: seguridad efectiva y justicia transparente para que todos vivamos con libertad y en democracia.</t>
  </si>
  <si>
    <t>02   SECTOR EDUCACION</t>
  </si>
  <si>
    <t>2. Pacto por el emprendimiento, la formalización y la productividad: una economía dinámica, incluyente y sostenible que potencie todos nuestros talentos.</t>
  </si>
  <si>
    <t>03   SECTOR AGUA POTABLE Y SANEAMIENTO BASICO</t>
  </si>
  <si>
    <t>MR</t>
  </si>
  <si>
    <t>3. Pacto por la equidad: política social moderna centrada en la familia, eficiente, de calidad y conectada a mercados.</t>
  </si>
  <si>
    <t>04   SECTOR VIVIENDA</t>
  </si>
  <si>
    <t>ST</t>
  </si>
  <si>
    <t>4. Pacto por la sostenibilidad: producir conservando y conservar produciendo</t>
  </si>
  <si>
    <t>05   SECTOR RECREACION Y DEPORTES</t>
  </si>
  <si>
    <t>SECRETARÍA DE EDUCACION</t>
  </si>
  <si>
    <t>5. Pacto por la Ciencia, la Tecnología y la Innovación: un sistema para construir el conocimiento de la Colombia del futuro.</t>
  </si>
  <si>
    <t>Seguridad y paz territorial</t>
  </si>
  <si>
    <t>06   SECTOR ARTE Y CULTURA</t>
  </si>
  <si>
    <t xml:space="preserve">3.2   Política de Gobierno Digital  </t>
  </si>
  <si>
    <t>6. Pacto por el transporte y la logística para la competitividad y la integración regional</t>
  </si>
  <si>
    <t>Mejor calida de vida</t>
  </si>
  <si>
    <t>07   SECTOR DESARROLLO COMUNITARIO</t>
  </si>
  <si>
    <t xml:space="preserve">3.3   Política de Seguridad Digital </t>
  </si>
  <si>
    <t>7. Pacto por la transformación digital de Colombia: Gobierno, empresas y hogares conectados con la era del conocimiento.</t>
  </si>
  <si>
    <t xml:space="preserve">Ciencia tecnología e Innovación </t>
  </si>
  <si>
    <t>08   SECTOR DEFENSA, SEGURIDAD Y CONVIVENCIA</t>
  </si>
  <si>
    <t>SECRETARÍA DE ASUNTO ETNICOS</t>
  </si>
  <si>
    <t xml:space="preserve">3.4    Política de defensa Jurídica </t>
  </si>
  <si>
    <t>8. Pacto por la calidad y eficiencia de servicios públicos: agua y energía para promover la competitividad y el bienestar de todos.</t>
  </si>
  <si>
    <t>09   SECTOR JUSTICIA</t>
  </si>
  <si>
    <t xml:space="preserve">3.5    Política de mejora Normativa </t>
  </si>
  <si>
    <t>9. Pacto por los recursos minero - energéticos para el crecimiento sostenible y la expansión de oportunidades.</t>
  </si>
  <si>
    <t>10   SECTOR EMPLEO Y DESARROLLO ECONOMICO</t>
  </si>
  <si>
    <t xml:space="preserve">3.6    Política de servicio ciudadano </t>
  </si>
  <si>
    <t>10. Pacto por la protección y promoción de nuestra cultura y desarrollo de la economía naranja.</t>
  </si>
  <si>
    <t>11   SECTOR DESARROLLO INSDUSTRIAL</t>
  </si>
  <si>
    <t xml:space="preserve">3.7    Política de racionalización de Trámites </t>
  </si>
  <si>
    <t>11. Pacto por la  construcción de Paz: Cultura de la legalidad, convivencia, estabilización y víctimas.</t>
  </si>
  <si>
    <t>12   SECTOR DESARROLLO COMERCIAL</t>
  </si>
  <si>
    <t xml:space="preserve">3.8    Política de participación Ciudadana en la gestión pública </t>
  </si>
  <si>
    <t>12. Pactor por la equidad de oportunidades para grupos étnicos: indígenas, negros, afrocolombianos, raizales, palenqueros y Rom.</t>
  </si>
  <si>
    <t>13   SECTOR DESARROLLO TURISTICO</t>
  </si>
  <si>
    <t xml:space="preserve">4.1    Política de Seguimiento y evaluación del desempeño institucional </t>
  </si>
  <si>
    <t>13. Pacto por la inclusión de todas las personas con discapacidad.</t>
  </si>
  <si>
    <t>14   SECTOR AGROPECUARIO</t>
  </si>
  <si>
    <t xml:space="preserve">5.1    Política de Gestión Documental </t>
  </si>
  <si>
    <t>14. Pacto por la equidad para las mujeres.</t>
  </si>
  <si>
    <t>15   SECTOR MINERO</t>
  </si>
  <si>
    <t xml:space="preserve">5.2    Política de transparencia, acceso a la información pública y lucha contra la </t>
  </si>
  <si>
    <t>15. Pacto por una gestión pública efectiva.</t>
  </si>
  <si>
    <t>16   SECTOR COMUNICACIONES</t>
  </si>
  <si>
    <t>5.3   corrupción</t>
  </si>
  <si>
    <t>16. Pacto por la descentralización : conectar territorios, gobiernos y poblaciones.</t>
  </si>
  <si>
    <t>17   SECTOR TRANSPORTE</t>
  </si>
  <si>
    <t xml:space="preserve">6.1   Política de Gestión del Conocimiento. </t>
  </si>
  <si>
    <t>17. Pacto Región Pacífica: Diversidad para la equidad, la convivencia pacífica y el desarrollo sostenible.</t>
  </si>
  <si>
    <t xml:space="preserve">18   SECTOR INFRAESTRUCTURA </t>
  </si>
  <si>
    <t xml:space="preserve">7.1   Política de Control Interno </t>
  </si>
  <si>
    <t>25.,Pacto Regiones : Océanos</t>
  </si>
  <si>
    <t>19   SECTOR ELECTRICO</t>
  </si>
  <si>
    <t>20   SECTOR PETROLEO Y GAS</t>
  </si>
  <si>
    <t>21   SECTOR MEDIO AMBIENTE</t>
  </si>
  <si>
    <t>22   SECTOR PLANEACION Y PROMOCION DEL DESARROLLO</t>
  </si>
  <si>
    <t>23   SECTOR PREVENCION Y ATENCION DE DESASTRES</t>
  </si>
  <si>
    <t>24   SECTOR EQUIPAMIENTO</t>
  </si>
  <si>
    <t>25   SECTOR CIENCIA Y TECNOLOGIA</t>
  </si>
  <si>
    <t>26  SECTOR PARTICIPACIÓN CIUDADANA</t>
  </si>
  <si>
    <t>27  SECTOR DERECHOS HUMANOS</t>
  </si>
  <si>
    <t>28 SECTOR FORTALECIMIENTO INSTITUCIONAL</t>
  </si>
  <si>
    <t>29  ATENCIÓN A GRUPOS VULNERABLES - PROMOCIÓN SOCIAL</t>
  </si>
  <si>
    <t>30  SECTOR OTROS PROYECTOS</t>
  </si>
  <si>
    <t>INSTITUTO DE EUCACIÓN TECNICO PROFESIONAL DE ROLDANILLO - INTEP</t>
  </si>
  <si>
    <t>BENEFICENCIA DEL VALLE</t>
  </si>
  <si>
    <t>UNIDAD EJECUTORA DE SANEAMIENTO DEL VALLE DEL CAUCA - UESVALLE</t>
  </si>
  <si>
    <t>CONSEJO DEPARTAMENTAL DE POLITICA AMBIENTAL Y DE GESTION INTEGRAL DEL RECURSO HIDRICO - CODEPARH</t>
  </si>
  <si>
    <t>Atender en los 42 entes territoriales la población en estado de vulnerabilidad</t>
  </si>
  <si>
    <t>Población vulnerable atendida en necesidades básicas</t>
  </si>
  <si>
    <t>1010101. Valle Potencia Nacional</t>
  </si>
  <si>
    <t xml:space="preserve">1010102. Valle Olímpico
</t>
  </si>
  <si>
    <t>3010301. Cooperacion Internacional</t>
  </si>
  <si>
    <t>3020101. Vivienda Sostenible</t>
  </si>
  <si>
    <t>3030102. Escuelas Normales</t>
  </si>
  <si>
    <t>3030104. Talento Maestro</t>
  </si>
  <si>
    <t>3030201. Vivienda Urbana Nueva</t>
  </si>
  <si>
    <t>6050201. Componente Pedagógico</t>
  </si>
  <si>
    <t>6050303. Tecnificación E Industralización</t>
  </si>
  <si>
    <t xml:space="preserve">1010201. Deporte, Turismo y Región
</t>
  </si>
  <si>
    <t>3010202. Apoyo Tecnico y Financiero Integral A Las Comunidades Con Enfoque Diferencial E Incluyente</t>
  </si>
  <si>
    <t>3020201. Agua Potable y Saneamiento Basico</t>
  </si>
  <si>
    <t>3030403. Convivencia y Seguridad Ciudadana</t>
  </si>
  <si>
    <t>6050101. Gestión y Articulación Institucional</t>
  </si>
  <si>
    <t>6050401. Mandatos y Guardia Indígena</t>
  </si>
  <si>
    <t>6050402. Derechos Humanos y Paz</t>
  </si>
  <si>
    <t xml:space="preserve">1020102. Cultura de Calidad Turística 
</t>
  </si>
  <si>
    <t>3010102. Sistemas de Innovación Productivos</t>
  </si>
  <si>
    <t>3010302. Valle Exportador, Gestor de Inversiones Con Marca Región</t>
  </si>
  <si>
    <t>3020202. Manejo Integrado de Residuos Solidos</t>
  </si>
  <si>
    <t>3030103. Plan de Lectura, Escritura y Oralidad</t>
  </si>
  <si>
    <t>3030202. Mejoramiento Integral de Vivienda Urbana</t>
  </si>
  <si>
    <t>3030301. Infraestructura Deportiva y Recreativa Articulada Con Los Grupos de Valor Municipales</t>
  </si>
  <si>
    <t>4050401. Personas Mayores de Centros Vida y Centros de Protección Especial Que Reciben Ayuda Alimentaria</t>
  </si>
  <si>
    <t>5010504. Salud Genero Habitantes de Calle</t>
  </si>
  <si>
    <t>3030101. Fortalecimiento de la Articulacion Entre la Educacion Media y la Terciaria</t>
  </si>
  <si>
    <t>3040302. Articulación Con la Autoridad Regional de Transporte (Art)</t>
  </si>
  <si>
    <t xml:space="preserve">1020201. Cultura del Emprendimiento </t>
  </si>
  <si>
    <t xml:space="preserve">1030101. Protección y Salvaguarda del Patrimonio Cultural
</t>
  </si>
  <si>
    <t>3040102. Gestión de Proyectos de Infraestructura del Transporte</t>
  </si>
  <si>
    <t>5050102. Articulación de Instrumentos de Planificación del Desarrollo y Ordenamiento Territorial</t>
  </si>
  <si>
    <t>1030301. Adecuación de Infraestructura Cultural y Científica en el Valle del Cauca</t>
  </si>
  <si>
    <t>6050102. Infraestructura en Vías de Acceso</t>
  </si>
  <si>
    <t>6050103. Infraestructura en Viviendas y Centro Multiservicios</t>
  </si>
  <si>
    <t>6050105. Infraestructura en Salud</t>
  </si>
  <si>
    <t>6050601. Apoyo en Dotación y Equipos Técnicos</t>
  </si>
  <si>
    <t xml:space="preserve">1020302. Promoción y Mercadeo para el Turismo
</t>
  </si>
  <si>
    <t xml:space="preserve">1030302. Apoyo para el Desarrollo de Infraestructura para el Turismo, la Cultura y la Recreación
</t>
  </si>
  <si>
    <t>3040101. Infraestructura del Transporte para la Gente</t>
  </si>
  <si>
    <t>5030103. Comunicaciones para la Gestión Gubernamental</t>
  </si>
  <si>
    <t>6050301. Formulación, Implementación y Seguimiento de la Política Pública para Pueblos Indígenas</t>
  </si>
  <si>
    <t>6050302. Producción Agropecuaria para Comunidades Indígenas</t>
  </si>
  <si>
    <t>Elaborar 1 protocolo para responder a la violencia por prejuicio y a los feminicidios de mujeres LBTI, en el cuatrienio</t>
  </si>
  <si>
    <r>
      <t>Lograr que 333</t>
    </r>
    <r>
      <rPr>
        <b/>
        <sz val="10"/>
        <rFont val="Calibri"/>
        <family val="2"/>
        <scheme val="minor"/>
      </rPr>
      <t xml:space="preserve"> </t>
    </r>
    <r>
      <rPr>
        <sz val="10"/>
        <rFont val="Calibri"/>
        <family val="2"/>
        <scheme val="minor"/>
      </rPr>
      <t>acueductos rurales en municipios de competencia departamental, cuenten con mejoramiento de la calidad del agua para consumo humano</t>
    </r>
  </si>
  <si>
    <r>
      <rPr>
        <sz val="10"/>
        <rFont val="Calibri"/>
        <family val="2"/>
      </rPr>
      <t>≤</t>
    </r>
    <r>
      <rPr>
        <sz val="10"/>
        <rFont val="Calibri"/>
        <family val="2"/>
        <scheme val="minor"/>
      </rPr>
      <t xml:space="preserve"> 60</t>
    </r>
  </si>
  <si>
    <t>≤ 1</t>
  </si>
  <si>
    <t>≤ 30</t>
  </si>
  <si>
    <t>UES VALLE</t>
  </si>
  <si>
    <t>Adelantar en 1.600 sistemas de abastecimiento de agua para consumo humano,  las acciones de inspección y vigilancia, como apoyo al desarrollo de un Plan de Intervención para el mejoramiento de la calidad del agua en las zonas rurales del Departamento durante el periodo de gobierno</t>
  </si>
  <si>
    <t>Capacitar a 450.000 personas en materia de salud ambiental y saneamiento ambiental, durante el periodo de gobierno</t>
  </si>
  <si>
    <t>Operar 57 parques recreativos del Departamento</t>
  </si>
  <si>
    <t>Apoyo a deportistas vallecaucanos para conformar la delegación colombiana en eventos internacionales y del ciclo olímpico y paralímpico</t>
  </si>
  <si>
    <t xml:space="preserve">1020101. Valle Turistico Bilingüe
</t>
  </si>
  <si>
    <t>Guías turísticos ambientales capactados y certificados de los Centros Operativos de INCIVA en bilingüismo</t>
  </si>
  <si>
    <t>Bailarines y/o productores culturales a través del diseño e implementación de un programa colaborativo con instituciones del ámbito publico y privado que permita la realización de programas conjuntos para garantizar la formación de públicos y circulación de obras en plataformas virtuales durante el cuatrienio</t>
  </si>
  <si>
    <t>70% (215535)</t>
  </si>
  <si>
    <t>Mantener 1 Sistema de información turística para el Valle del Cauca en operación permanente durante el cuatrienio</t>
  </si>
  <si>
    <t>Mantener 1 campaña de posicionamiento y actividades de promoción del Valle del Cauca como destino turístico anualmente</t>
  </si>
  <si>
    <t>Diseñar y/o fortalecer, implementar y evaluar campañas y actividades  de mercadeo y promoción del destino Valle del Cauca y  los productos turísticos vallecaucanos en los mercados nacionales e internacionales.  Incluye entre otros, la promoción de la temporada de ballenas en el Pacífico Vallecaucano y la promoción de eventos deportivos.</t>
  </si>
  <si>
    <t>Ejecutar 6 proyectos de protección y salvaguardia del patrimonio cultural con recursos del Impuesto Nacional al Consumo (INC) en los municipios del departamento del Valle del Cauca, durante el período de gobierno, a partir del 2021</t>
  </si>
  <si>
    <t>Publicar 2 memorias colectivas en formato de fácil acceso para los ciudadanos, durante cada año de gobierno a partir del año 2021</t>
  </si>
  <si>
    <t>Ejecutar 3 proyectos para el fortalecimiento y posicionamiento del paisaje cultural cafetero PCC durante el período de gobierno, a partir del año 2021.</t>
  </si>
  <si>
    <t>Obras de repertorio de danza vinculando coreógrafos y maestros invitados para su creación y/o reposición</t>
  </si>
  <si>
    <t>Funciones artísticas de danza en las líneas de ballet, danza contemporánea y folclor a nivel departamental y nacional mediante la vinculación de bailarines profesionales y maestros de danza</t>
  </si>
  <si>
    <t>Profesores y/o monitores de danza formados mediante la ejecución de un proceso de cualificación artística en danza durante el cuatrienio</t>
  </si>
  <si>
    <t>Adecuar la Manzana de Bellas artes</t>
  </si>
  <si>
    <t>Reforzar 90,000 metros cuadrados del centro de conservación y preservación del archivo fotográfico y fílmico del Valle del Cauca para garantizar las condiciones de almacenamiento y manipulación que permitan el disfrute y la consulta de todos mediante el uso de la tecnología</t>
  </si>
  <si>
    <t>Realizar el segumiento y monitoreo integral al Observatorio del delito en el departamento del Valle del Cauca.</t>
  </si>
  <si>
    <t>Apoyar tecnicamente y priorizar a los municipios del departamento en acceso integral a la justicia cercana y oportuna.</t>
  </si>
  <si>
    <t>Implementar una estrategia integral en la territorialización de la politica pública de erradicación del Narcotrafico y Microtrafico.
Lograr la reducción sostenida e irreversible del homicidio para garantizar la convivencia y seguridad ciudadana.</t>
  </si>
  <si>
    <t>Implementación en las instituciones educativas la mediación escolar y prácticas restaurativas para el mejoramiento de los ambientes escolares, promoviendo un entorno seguro, sano y PACÍFICO.
Cualificación a directivos docentes, docentes y Familias para la prevención de la violencia contra la mujer y diferentes violencias que se presentan en la escuela; desde un enfoque diferencial centrado en los DD.HH, la diversidad sexual y de género que mejore la convivencia escolar.
Implementación de Proyectos Pedagógicos Transversales orientados a mejorar la convivencia escolar, la transversalización de los proyectos obligatorios en el PEI y la Cátedra de Paz (Competencias Ciudadanas, Educación para la sexualidad, Educación Ambiental, Educación Vial, Prevención de riesgos, educación financiera, uso adecuado del tiempo libre).
Implementación de una estrategia de acompañamiento psicosocial en el manejo emocional de conflictos en las Instituciones educativas, promoviendo entornos de reconciliación.</t>
  </si>
  <si>
    <t>Territorializar en los lineamientos  nacionales  en temas de atención en salud mental  que  permitan mitigar este fenómeno y atender a las mujeres de la manera idónea, visibilizada.</t>
  </si>
  <si>
    <t>Implementación del Plan de Atención Territorial (PAT) - Plan integral de atención con enfoque diferencial con proyectos especificos para: niños, niñas, adoslescentes; personas con discapacidad; personas mayores; mujeres; LGTBIQ+; Indígenas, Afrodescendientes, negros, palenqueros y raizales.</t>
  </si>
  <si>
    <t>Ejecutar un plan departamental de contingencia con sus ajustes y acciones de prevención (temprana, urgente y de protección) con enfoque diferencial en el Departamento del Valle del Cauca</t>
  </si>
  <si>
    <t>Realizar el seguimiento, articulación, ejecución, monitoreo y/o evaluación al PAT departamental con enfoque diferencial.</t>
  </si>
  <si>
    <t>Espacios de concertación funcionando de acuerdo a los subcomites establecidos por la ley</t>
  </si>
  <si>
    <t>Capacitación a líderes en la ruta de reparación con enfoque étnico</t>
  </si>
  <si>
    <t>Capacitar a 60 líderes y funcionarios en la ruta de reparación para las víctimas Afros e indígenas del conflicto armado</t>
  </si>
  <si>
    <t xml:space="preserve">Programas de apoyo psicosocial </t>
  </si>
  <si>
    <t>Entregar insumos para ayuda humanitaria de municipios que soliciten apoyo de acuerdo a la capacidad institucional</t>
  </si>
  <si>
    <t>Mediante la atención a los fallos proferidos por los jueces de restitución de tierras para víctimas del conflicto armado, se busca atender con proyectos productivos agropecuarios a estas personas, contribuyendo a los mecanismos de construcción de paz y reparación de las víctimas</t>
  </si>
  <si>
    <t>Asistir técnicamente a los 42 entes territoriales, con estrategias de política para la prevención de la explotación sexual comercial infantil, durante el período de gobierno</t>
  </si>
  <si>
    <t>Promover el respeto de los derechos humanos y el DIH como garantía de seguridad y convivencia integral hacia una construcción de paz en el Valle del Cauca.</t>
  </si>
  <si>
    <t>Ruta integral de atención implementada</t>
  </si>
  <si>
    <t>Actualizar la política pública de juventud al enfoque basado en derechos</t>
  </si>
  <si>
    <t>Evaluar la implementación de la política pública de personas con discapacidad, durante el período de gobierno</t>
  </si>
  <si>
    <t>Fortalecer los espacios existentes para el reconocimiento, defensa e inclusión de la comunidad LGBTIQ afro en el departamento del Valle del Cauca, fotalecidos</t>
  </si>
  <si>
    <t>Decreto No. 762 del 7 de mayo del 2018 "Política Pública para la garantía del ejercicio efectivo de los Derechos de las personas que hacen parte de los sectores sociales LGBTIQ+", implementado.</t>
  </si>
  <si>
    <t>Diseñar ruta de participación ciudadana y alianzas multinivel entre: Gobierno Nacional, Departamental, Distrital y Municipal.
Diseñar e implementar el Sistema Departamental de Participación</t>
  </si>
  <si>
    <t>Fortalecer las instancias conexas a la participación ciudadana, tales como el Consejo Departamental de Participación Ciudadana y el Comité Departamental de Participación y demás
Fortalecer las sesiones del Consejo Departamental de Participación Ciudadana y del Comité Departamental de Participación y demás instancias de participación ciudadana</t>
  </si>
  <si>
    <t>Fortalecimiento de la redes departaentales de gestores de Paz</t>
  </si>
  <si>
    <t>Fortalecer un observatorio para la paz del Valle del Cauca en el cuatrienio</t>
  </si>
  <si>
    <t>Mantener en 4 subregiones del Valle el apoyo a la ejecución de la reforma rural integral en el cuatrienio</t>
  </si>
  <si>
    <t>Establecer en 5 minucipios un modelo de gestion productiva para la paz</t>
  </si>
  <si>
    <t>Establecer iniciativas productivas en las comunidades rurales afectadas por el conflicto en municipios del departamento en el periodo de gobierno</t>
  </si>
  <si>
    <t>Cofinanciar 3 proyectos que permitan la implementación de los programas de desarrollo con enfoque territorial PDET en el Valle del Cauca anualmente en los componentes de : Ordenamiento Social de la Propiedad y el uso del suelo, infraestructura y adecuación de tierras Agropecuarias y Sistemas para la garantía progresiva al derecho a la alimentación.</t>
  </si>
  <si>
    <t>Acciones implementadas en el marco de los acuerdos de paz - Programa de Desarrollo con Enfoque Territorial (PDET)</t>
  </si>
  <si>
    <t>Establecer un proceso para el mejoramiento de la calidad de vida de las mujeres y el sector LGBTIQ+ en el departamento, durante el cuatrienio</t>
  </si>
  <si>
    <t>Establecer en los 42 municipios del Valle del Cauca, el desarrollo de la empleabilidad y la remuneración con equidad de género en empresas e inversionistas vallecaucanos públicos y del sector privado, en el periodo de gobierno</t>
  </si>
  <si>
    <t>Planes de saneamiento y manejo de vertimiento PSMV en sistemas de alcantarillado operados por ACUAVALLE E.S.P</t>
  </si>
  <si>
    <t>Orientado a la gestión integral del manejo de los residuos sólidos y peligrosos desde su origen hasta su disposición final, contribuyendo a mejorar la calidad de vida en los centros urbanos y a mejorar la calidad de vida de los habitantes, mejorando los procesos que integran el servicio público de aseo partiendo de la recolección, transporte y minimizando su disposición final, mediante procesos de aprovechamiento racional de los residuos potencialmente reciclables y orgánicos.</t>
  </si>
  <si>
    <t xml:space="preserve">Estudios y diseños del relleno sanitario subregión Norte </t>
  </si>
  <si>
    <t>Disminuir las brechas en educación superior</t>
  </si>
  <si>
    <t>Mayor porcentaje de estudiantes que mejoran su resultado en los niveles de SaberPro.</t>
  </si>
  <si>
    <t>Incremento en los resultados de las pruebas SABERPRO</t>
  </si>
  <si>
    <t>Estudiantes de instituciones educativas oficiales beneficiados con un programa de nivelación académica y orientación vocacional para el acceso a la educación superior.</t>
  </si>
  <si>
    <t>Estudiantes de instituciones educativas oficiales beneficiados con estímulos (becas, auxilios, subsidios) por buenos resultados en  pruebas saber 11º</t>
  </si>
  <si>
    <t>Estudiantes de instituciones educativas oficiales con doble titulación y accediendo a la educación técnica, tecnológica y superior.</t>
  </si>
  <si>
    <t>Desconcentrar los equipamientos recreativos y deportivos.</t>
  </si>
  <si>
    <t>3030401. Espacios de Interlocucion y Participacion Afro</t>
  </si>
  <si>
    <t>Realizar el fortalecimiento de la consultiva departamental Afro cada año durante el periodo de gobierno</t>
  </si>
  <si>
    <t>Asesorar a organizaciones de base y consejos comunitarios en formulación de proyectos, procesos juridicos y administrativos durante el periodo de gobierno</t>
  </si>
  <si>
    <t>Implementar acciones afirmativas que conlleven al mejoramiento de la calidad de vida de las comunidades Negras, Afrocolombianas, Raizales y Palenqueras del departamento</t>
  </si>
  <si>
    <t>Establecer 1 escuela de liderazgo para incrementar los niveles de auto reconocimiento étnico racial y el ejercicio de los derechos territoriales durante el período de gobierno</t>
  </si>
  <si>
    <t>Formular una política pública de protección animal en el marco de la ley 1774 de 2016</t>
  </si>
  <si>
    <t>Mejoramiento de la infraestructura del transporte a cargo del Departamento.  Mejoramiento: obras que permiten optimizar las condiciones actuales de la vía, en aspectos relacionados con la geometría, tipo de superficie y niveles de servicio requeridos por el tránsito actual y el proyectado.</t>
  </si>
  <si>
    <t>Aumentar las conexiones a Internet y servicios de telecumunicaciones en empresas del departamento del Valle del Cauca</t>
  </si>
  <si>
    <t>Crear 1 autoridad regional de transporte (ART) para los municipios del aglomerado del suroccidente durante el periodo de gobierno</t>
  </si>
  <si>
    <t>Gestionar 300 hectáreas para declaración de áreas protegidas que asistan a la conservación de la biodiversidad, en el marco de la priorización establecida en el marco de la ordenanza 471 del 2017 del Sistema Departamental de Áreas Protegidas SIDAP en el periódo de Gobierno</t>
  </si>
  <si>
    <t>Formular un Plan Departamental Minero Ambiental del Valle del Cauca</t>
  </si>
  <si>
    <t>Realizar seguimiento y monitoreo del plan departamental de Aves y ecosistemas, teniendo en  cuenta a la ordenanza 517-2019 de agosto 27</t>
  </si>
  <si>
    <t xml:space="preserve"> Plan departamental de Aves y ecosistemas monitoreado</t>
  </si>
  <si>
    <t xml:space="preserve">Fomentar y promover la gestión del conocimiento y la información cientifica y ancestral sobre la biodiversidad, su valoración, y el fortalecimiento de los procesos de su inventario, monitoreo, colección y evaluación de sus componentes  </t>
  </si>
  <si>
    <t>Cofinanciar 4 proyectos de investigación sobre biodiversidad y colecciones científicas durante el cuatrienio</t>
  </si>
  <si>
    <t>Promover, a través de la valoración de la biodiversidad y los servicios ecosistémicos, iniciativas comunitarias de generación de ingresos mediante procesos de aprovechamiento sostenible, en el ambito económico, social y ambiental, desarrollando herramientas para la distribución equitativa de sus beneficios.</t>
  </si>
  <si>
    <t>Restauración de suelos degradados mediante la construcción de obras biomecánicas para el control de erosión en zonas de nacimientos de agua y amortiguamiento en una cuenca hidrográfica abastecedoras priorizada de los acueductos operados por Acuavalle S.A. E.S.P.</t>
  </si>
  <si>
    <t>Se orienta al manejo de aguas residuales mediante la instalación de sistemas sépticos, lo que propende por mejorar el balance entre las zonas productoras y consumidoras en las cuencas hidrográficas departamentales, conservando los ecosistemas que regulan la oferta hídrica, sus procesos hidrobiológicos</t>
  </si>
  <si>
    <t>Orientar e implementar acciones con la participación de los actores públicos y privados orientadas  al conocimiento del riesgo, la reducción del riesgo y el manejo de desastres causados por las diferentes amenazas naturales, socio naturales , antrópicas y tecnológicas  y a la disminución de la vulnerabilidad frente a  los efectos del cambio climático en los ecosistemas estratégicos, asentamientos humanos, recursos hídricos y con los animales como seres sintientes</t>
  </si>
  <si>
    <t>Implementar 2 estrategías del Plan Departamental Minero Ambiental del Valle del Cauca orientadas a gestionar los pasivos ambintales mineros para la recuperación de áreas degradadas por efectos de actividades mineras en el Departamento del Valle del Cauca</t>
  </si>
  <si>
    <t>Estrategías del Plan Departamental Minero Ambiental del Valle del Cauca orientadas a gestionar los pasivos ambintales mineros para la recuperación de áreas degradadas por efectos de actividades mineras en el Departamento del Valle del Cauca implementadas</t>
  </si>
  <si>
    <t>Actualizar 1 Plan Integral de Cambio Climatico  con la incorporación de nuevos sectores, medidas y acciones de mitigación y el modulo de monitoreo, seguiimiento y evaluación del plan anualmente.</t>
  </si>
  <si>
    <t>Actualizar el Plan Departamental de Gestión del Riesgo de Desastres del Valle del Cauca, con el fin de minimizar las consecuencias y la severidad de los posibles eventos catastróficos</t>
  </si>
  <si>
    <t>Asistencia técnica en manejo del Desastre y Sistema de Comando de Incidentes</t>
  </si>
  <si>
    <t>A través de la educación ambiental que se fundamenta en el respeto y el reconocimiento de la diversidad étnica, cultural y del patrimonio natural del departamento, fortaleceremos los procesos culturales sobre el uso y manejo del territorio, los recursos naturales y afianzaremos los procesos de gestión del conocimiento ancestral ambiental.</t>
  </si>
  <si>
    <t>Desarrollar 9 campañas que promuevan el consumo consiente y saludable, articuladas en el marco de los Comites Técnicos Interinstitucionales de Educación Ambiental durante el periodo de Gobierno</t>
  </si>
  <si>
    <t>Ejecutar 1 acción orientada a la Educación Ambiental dentro del programa de Gestores Ambientales durante el cuatrienio</t>
  </si>
  <si>
    <t>Actualizar la política pública de Educación Ambiental del Valle del Cauca  con énfasis en la solidaridad y conciencia interespecie, mediante mecanismos que garanticen la participación para la gestión ambiental anualmente</t>
  </si>
  <si>
    <t>Participar en 12 CIDEA Comité Técnico de Educación Ambiental municipal anualmente</t>
  </si>
  <si>
    <t>A través de esta línea de acción se pretende desarrollar diferentes acciones específicas y medidas de manera intersectorial para la atención de la emergencia económica, social y ambiental ocasionada por la Pandemia del coronavirus COVID-19</t>
  </si>
  <si>
    <t>Implementar y ejecutar las acciones coordinadas para afrontar la emergencia</t>
  </si>
  <si>
    <t>Capacidad de respuesta para atender la emergencia sanitaria</t>
  </si>
  <si>
    <t>4050402. Ejecutar Una Acción Humanitaria Que Permita Garantizar la Seguridad Alimentaria de Los Vallecaucanos</t>
  </si>
  <si>
    <t>4050403. Beneficiar a creadores y gestores culturales</t>
  </si>
  <si>
    <t>Ayuda humanitaria a población vallecaucana</t>
  </si>
  <si>
    <t>Estudiantes de IE priorizadas con orientaciones pedagogicas para atender poblacion diversa en instituciones Educativas oficiales</t>
  </si>
  <si>
    <t>Disminuir las cifras de decerción escolar de la IE desde el nivel de transición hasta media incluyendo los ciclos del 2 al 6 de la prestación del servicio educativo oficial de los municipios no certificados anualmente durante el periodo de gobierno</t>
  </si>
  <si>
    <t xml:space="preserve">Instituciones educativas implementan el Plan de asistencia técnica </t>
  </si>
  <si>
    <t>Jóvenes afro e indígenas capacitados en el fortalecimiento de competencias académicas que evalúan el ICFES a través de la Pruebas Saber 11 durante el periodo de gobierno.</t>
  </si>
  <si>
    <t>Planes de gestión de seguridad y salud en el trabajo</t>
  </si>
  <si>
    <t>EPS vigiladas a traves del aplicativo Gaudi</t>
  </si>
  <si>
    <t>Direcciones Locales de Salud - DLS, asistidas tecnicamente para implemetar el proceso de vigilancia a las EPS</t>
  </si>
  <si>
    <t>Implementacion de acciones sectoriales que permitan el Análisis de Situación de Salud ASIS, con enfoque de determinantes sociales, el fortalecimiento de las capacidades locales de gestión de la salud pública y el fortalecimiento de medios y recursos territoriales</t>
  </si>
  <si>
    <t xml:space="preserve">Entes territoriales con Analisis de Situacion en Salud ASIS con enfoque de determinantes sociales actualizados </t>
  </si>
  <si>
    <t>Entes territoriales con Planes de Salud, incluyendo componente estrategico y operativo, gestionados</t>
  </si>
  <si>
    <t>Plan de Fortalecimiento de la red publica de prestacion de servicios de salud implementados</t>
  </si>
  <si>
    <t>Actores del Sistema General de Seguridad Social en Salud con  seguimiento del Programa de Auditoria para el Mejoramiento de la Calidad</t>
  </si>
  <si>
    <t>Acciones de asistencia técnica e Inspección, Vigilancia y Control IVC, consolidando, desarrollando  y direccionando los componentes de la vigilancia demográfica, epidemiológica, de Gestión de Servicios de Salud, de ambiente, alimentos, bebidas, medicamentos y dispositivos médicos</t>
  </si>
  <si>
    <t>Cumplimiento de lineamientos y adherencia a las acciones de vigilancia en salud pública durante el periodo de gobierno.</t>
  </si>
  <si>
    <t>ESE de baja complejidad con fortalecimiento de capacidades para la implementaciòn de la Ruta de atencion a la depresion y conducta suicida y el cierre de brechas para la atencion en salud mental.</t>
  </si>
  <si>
    <t xml:space="preserve">Políticas públicas, estrategias y acciones intersectoriales y comunitarias orientadas a proveer oportunidades que permitan el despliegue óptimo de recursos individuales y colectivos para el disfrute de la vida cotidiana, estableciendo relaciones interpersonales basadas en el respeto, la solidaridad y el ejercicio de los derechos humanos para el logro del bien común y el desarrollo humano y social.  Contempla el desarrollo de estrategias para la promoción de la salud mental, sus factores protectores y la generación de entornos familiares, educativos, comunitarios y laborales favorables para la convivencia social.
</t>
  </si>
  <si>
    <t xml:space="preserve">Acciones que orientan políticas y estrategias  sectoriales e intersectorales para afectar positivamene  las desigualdades de las poblaciones con mayor vulnerabilidad: niños, niñas, adolescentes, víctimas del conflicto armado, grupos étnicos, personas en situación de discapacidad y personas mayores, que acceden a la oferta sanitaria del sistema de salud. </t>
  </si>
  <si>
    <t>Acciones sectoriales, intersectoriales y comunitarias que prevengan la discapacidad y aseguren el acceso y atencion integral en salud de las personas con deficiencias físicas, mentales, intelectuales o sensoriales teniendo en cuenta la perspectiva de género y su identidad cultural consolidando mejores condiciones de vida</t>
  </si>
  <si>
    <t>Conjunto de acciones e intervenciones orientadas al desarrollo de capacidades, habilidades y potencialidades de las personas, familias, grupos o comunidades, con el fin de propiciar e incidir en el mejoramiento de la calidad de vida de las personas mayores en las generaciones actuales y futuras, y proporcionando un mayor grado de bienestar</t>
  </si>
  <si>
    <t>Implementacion de acciones sectoriales, intersectoriales y comunitarias promoviendo la atención en salud con calidad, de acuerdo con las necesidades diferenciales,  dinámicas y tiempos propios de los grupos poblacionales etnicos, acogiéndose a la normatividad vigente.</t>
  </si>
  <si>
    <t>&lt; 6</t>
  </si>
  <si>
    <t>Lograr que los 34 municipios de categorías 4, 5 y 6 del departamento dispongan de grupos organizados de trabajo informal (GOTIS) con planes de trabajo acordes a las necesidades de población informal trabajadora.</t>
  </si>
  <si>
    <t>Direcciones Locales de Salud con  Grupos organizados de Trabajadores Informales - GOTIS</t>
  </si>
  <si>
    <t>Asistir tecnicamente a las 34 Direcciones Locales de Salud para mantener actualizado el diagnóstico de las  enfermedades laborales de la población informal de la ecoonomía.</t>
  </si>
  <si>
    <t>≤ 30%</t>
  </si>
  <si>
    <t>Mantener en menos 1 el porcentaje de prevalencia de VIH en la población de 15 a 49 años, anualmente durante el período de gobierno</t>
  </si>
  <si>
    <t>Mantener en menos de 48 el número de nacimientos por cada mil mujeres de 15 a 19 años, anualmente durante el período de gobierno</t>
  </si>
  <si>
    <t>Atencion integral de la mujer antes, durante y despues del evento obstetrico para prevenir embarazos no deseados, realizar control prenatal, atenciòn parto y puerperio de manera adecuada, en los 40 municipios, distritos de Cali y Buenaventura, con ènfasis en Cali, Jamundì, Palmira, Cartago, Buga y Tuluá.</t>
  </si>
  <si>
    <t>Atencion integral de la mujer antes, durante y despues del evento obstetrico para prevenir embarazos no deseados,  realizar  control perinatal de manera adecuada, en  los 40 municipios, distritos de Cali y Buenaventura, con ènfasis en Cali, Jamundì, Palmira, Cartago, Buga y Tuluá.</t>
  </si>
  <si>
    <t>Disminucion de la Sifilis congenita en 40 municipios y dos distritos del departamento</t>
  </si>
  <si>
    <t>Actores del SGSSS  (40 direcciones Locales y 13 EPS) fortalecidos en lo institucional y comunitario, para la protección y garantía de los Derechos y Deberes de Salud Sexual y Reproductiva de Niños, Niñas y Adolescentes, con ènfasis en municipios con mayor ruralidad.</t>
  </si>
  <si>
    <t>Fortalecimiento de las capacidades del recurso humano de los actores del SGSSS para la realizacion de tamizajes para riesgo cardiometabólico y peso saludable en la población menor de 18 años y mayor de 18 años y la atención a la población de alto riesgo cardiovascular</t>
  </si>
  <si>
    <t>Actores del SGSSS de los municipios con mayor carga de enfermedad, fortalecidos para brindar atención integral de salud  de las personas que padecen neoplasias malignas con énfasis en la población infantill.</t>
  </si>
  <si>
    <t>Espacio de acción sectorial, transectorial y comunitario que busca garantizar el disfrute de una vida sana, en las diferentes etapas del ciclo de vida, promoviendo modos, condiciones y estilos de vida saludables en los territorios cotidianos de las personas, familias y comunidades, así como el acceso a una atención integrada ante situaciones, condiciones y eventos transmisibles, con enfoque diferencial y equidad social, desde una perspectiva de desarrollo humano sostenible. La dimensión propone como estructura de trabajo un modelo de intervención transectorial denominado Estrategia de Gestión Integral EGI. Este modelo pretende reconocer, estudiar, contextualizar e intervenir las causas intermedias y profundas de los impactos y desenlaces negativos relacionados con las enfermedades transmisibles prevalentes, emergentes y desatendidas; la Estrategia de Gestión Social Integral EGI concibe el rol activo del sector en la reducción de inequidades en salud por dos grandes
vías: Directamente, asegurando el acceso equitativo a servicios de salud de calidad y a programas de salud pública comprensivos y efectivos.  Transectorialmente, involucrando otros agentes del gobierno y de la sociedad civil en la intervención de las causas estructurales de situación y exposición que generan las enfermedades transmisibles.</t>
  </si>
  <si>
    <t>&lt;13</t>
  </si>
  <si>
    <t>&lt;680</t>
  </si>
  <si>
    <t>&gt;83</t>
  </si>
  <si>
    <t>&gt;83%</t>
  </si>
  <si>
    <t>Conjunto de intervenciones sectoriales, transectoriales y comunitarias para reducir el impacto sobre la salud y el bienestar social y económico de la población  generado por las enfermedades infecciosas consideradas emergentes, re-emergentes y desatendidas</t>
  </si>
  <si>
    <t>Actores del SGSSS capacitados para el mejoramiento de la gestión en salud pública  para prevenir y controlar la tubeculosis y el Hansen</t>
  </si>
  <si>
    <t>Direcciones Locales de Salud capacitadas para la implementación de la estrategia de Atención Integrada de Enfermedades prevalentes de la Infancia.</t>
  </si>
  <si>
    <t xml:space="preserve">Cumplimiento de las coberturas utiles de vacunación en todos los biológicos que hacen parte del esquema nacional, en las poblaciones objeto del programa </t>
  </si>
  <si>
    <t>Alcanzar en 34 entidades territoriales de competencia del departamento, el índice de riesgo de calidad del agua para consumo humano por debajo del nivel de riesgo medio en los acueductos de la zona rural priorizados y vigilados, durante el periodo de gobierno</t>
  </si>
  <si>
    <t>Lograr que 34 de las entidades territoriales de salud de competencia departamental, cuenten con mapas de riesgo de calidad del agua para consumo humano</t>
  </si>
  <si>
    <t>Realizar en 34 de las entidades territoriales de competencia departamental, las acciones de Inspección, Vigilancia y Control sanitario de los establecimientos bajo el enfoque de riesgo</t>
  </si>
  <si>
    <t>Acciones sectoriales, transectoriales y comunitarias que propenden por la protección de individuos y colectivos ante los riesgos de emergencias o desastres que tengan impacto en salud pública, procurando reducir los efectos negativos en la salud humana y ambiental, a través de la gestión integral del riesgo como un proceso social que orienta la formulación, ejecución, seguimiento y evaluación de políticas, planes, programas, proyectos y acciones permanentes para el conocimiento, la reducción del riesgo y el manejo de emergencias y desastres, contribuyendo en la seguridad sanitaria, el bienestar, la calidad de vida de las personas.  Es la rectoría y gobernanza sanitaria fortalecida para ejercer la gestión integral territorial de salud ambiental, con abordaje del riesgo desde el modelo operativo de Inspección, Vigilancia y Control sanitario y la acción intersectorial.</t>
  </si>
  <si>
    <t>Acciones e intervenciones tendientes a la identificación, prevención y mitigación de riesgos y vulnerabilidades territoriales  buscando anticiparse a la configuración del riesgo futuro de emergencias y desastres, integrando la planificación sectorial, transectorial y comunitaria y fortaleciendo la capacidad de respuesta frente a los desastres y la intervención en eventos inesperados en salud pública que puedan comprometer el estado de salud de las comunidades.</t>
  </si>
  <si>
    <t xml:space="preserve">Direcciones locales de Salud con Planes sectoriales de gestion de riesgo de desastres </t>
  </si>
  <si>
    <t>Entes territoriales aplicando el reglamento sanitario internacional RSI 2005</t>
  </si>
  <si>
    <t>Direcciones Locales de Salud priorizadas con el Sistema de Emergencias Médicas implementado</t>
  </si>
  <si>
    <t>Operar 1 observatorio Valle INN para coadyudar a la reactivación económica del departamento durante el cuatrienio</t>
  </si>
  <si>
    <t xml:space="preserve">Construir 1 plataforma dentro del Sistema de Gestión Social Integral SIGESI, asociada a la poblaciones vulnerables que atiende la subsecretaría de Prosperidad Social </t>
  </si>
  <si>
    <t xml:space="preserve">Construir 1 plataforma dentro del Sistema de Gestión Social Integral SIGESI, para el desarrollo de la política de la acción comunal </t>
  </si>
  <si>
    <t>Elaborar al menos 3 publicaciones, que den cuenta de avances en las políticas públicas poblaciones o en relación con fenómenos sociales y de la gestión pública, una por año</t>
  </si>
  <si>
    <t>Soportar los 3 ejes de las tecnologías de la información y las comunicaciones en su disponiblidad 7x24 en la gobernación del Valle del Cauca</t>
  </si>
  <si>
    <t>Gestionar mecanismos e implementar estrategias que permitan la digitalización, automatización e inclusión de la oferta institucional y su acceso digital</t>
  </si>
  <si>
    <t>Conectar a 208 establecimientos de salud como hospitales, centros de salud y puestos de salud con conectividad en Internet</t>
  </si>
  <si>
    <t>Estructurar 4 fases del Nodo de interconexión y prestador de servicios de internet, NAP Pacífico (Network Access Point/Node) Cali, del departamento del Valle del Cauca durante el periodo de gobierno</t>
  </si>
  <si>
    <t>Garantizar la disponibilidad de los 5 sistemas de información, mediante soporte, actualización y mantenimiento a sus sistemas operativos, bases de datos, sistemas de información administrativos y al sistema de información de gestión financiera y tributaria SAP; además, de las licencias de uso respectivas, disponibles en la Gobernación del Valle del Cauca.</t>
  </si>
  <si>
    <t>Garantizar la disponibilidad de la infraestructura tecnológica, mediante soporte, actualización, administración y mantenimiento a los recursos tenológicos (servidores, computadores, impresoras, telefonía, cableado de red, software de ofimática; entre otros) y las licencias de uso respectivas disponibles en la Gobernación del Valle del Cauca</t>
  </si>
  <si>
    <t>Incrementar en 5 puntos porcentuales el Índice de Madurez de la política de planeación basada en resultados</t>
  </si>
  <si>
    <t>Establecer una estrategia departamental para incrementar las capacidades institucionales para la conexión con los usuarios mejorando la credibilidad y empatía desde y hacia el servicio público, durante el cuatrienio</t>
  </si>
  <si>
    <t>5030101. Modelo Integrado de Planeación y Gestión - MIPG con integridad y calidad</t>
  </si>
  <si>
    <t>Formular al 100% la política pública de trabajo decente y equidad laboral teniendo en cuenta la ordenanza 508 de 2019, para la reactivación económica en el periodo de gobierno</t>
  </si>
  <si>
    <t>Asistir tecnica y financieramente a 3 instancias tales como la red departamental de emprendimiento, Comisión Regional de Competitividad y Consejo Regional MIPYME para la reactivación económica del departamento durante el periodo de gobierno</t>
  </si>
  <si>
    <t>Procesos y/o procedimientos diseñados o ajustados, documentos normativos</t>
  </si>
  <si>
    <t>Contar con 1 instrumento de política pública de emprendimiento, incluyendo los capítulos de economía naranja teniendo en cuenta la ordenanza 514 de 2019, el capítulo de desarrollo económico local y el capítulo responsabilidad empresarial sostenible, para la reactivación económica del departamento durante el período de gobierno</t>
  </si>
  <si>
    <t>Capacitar el 100% de los servidores públicos conforme al plan institucional de formación y capacitación en la Gobernación del Valle del Cauca</t>
  </si>
  <si>
    <t>Personal capacitado y cualificado conforme al plan institucional de formación y capacitación</t>
  </si>
  <si>
    <t>Tabulados de la deuda tributaria en materia de impuestos predial y valorización actualizados</t>
  </si>
  <si>
    <t>Plan de Gestión de Seguridad y Salud en el Trabajo ejecutado</t>
  </si>
  <si>
    <t>Beneficiar a 15 municipios del Valle del Cauca con eventos y competencias deportivas departamentales, nacionales e internacionales que promuevan el turismo sostenible durante el período de gobierno</t>
  </si>
  <si>
    <t>Atender a 40000 unidades económicas en un entorno de recuperación económica durante el periodo de gobierno</t>
  </si>
  <si>
    <t>Operar un Sistema departamental de política social durante el período de gobierno</t>
  </si>
  <si>
    <t>Evaluar el impacto del Plan de Desarrollo 2020-2023: “Valle Invencible” mediante la revisión continua de indicadores estratégicos, indicadores de cumplimiento ODS e implementación de la política pública durante el periodo de gobierno</t>
  </si>
  <si>
    <t>IMPRETICS</t>
  </si>
  <si>
    <t>Aumentar en 3 nuevas actividades del objeto social de la Entidad para fortalecer el portafolio de servicios en el cuatrienio</t>
  </si>
  <si>
    <t>Nuevos clientes entre el sector publico y privado</t>
  </si>
  <si>
    <t xml:space="preserve"> contratos de venta de servicios y productos</t>
  </si>
  <si>
    <t xml:space="preserve"> Actividades para fortalecer el portafolio de servicios de la entidad</t>
  </si>
  <si>
    <t>Actividades de ciencia, tecnología e innovación con enfoque diferencial étnico</t>
  </si>
  <si>
    <t>Ejecutar un proyecto para el seguimiento, evaluación y control de la ejecución de contratos a cargo de la dependencia durante el periodo de gobierno</t>
  </si>
  <si>
    <t>Ejecutar un documento plan estratégico para el funcionamiento del fondo cuenta especial de vivienda durante el periodo de gobierno</t>
  </si>
  <si>
    <t>Plan estratégico para el funcionamiento del fondo cuenta especial de vivienda durante el periodo de gobierno</t>
  </si>
  <si>
    <t>Crear un Comité Departamental de Estadística con la finalidad de aunar esfuerzos en la elaboración de informes sectoriales que contribuyan a la medición de impactos socioeconómicos</t>
  </si>
  <si>
    <t>Actualizar el indicador de actividad económica trimestralmente del Valle del Cauca</t>
  </si>
  <si>
    <t>Fortalecer un consejo departamental de Ciencia, Tecnología e Innovación del Valle del Cauca - CODECTI</t>
  </si>
  <si>
    <t>Organizaciones del Sistema Nacional del Deporte con gestión eficiente para la satisfacción de grupos de valor</t>
  </si>
  <si>
    <t>Implementar una plataforma interactiva tecnológica: Valle en Casa, con soporte técnico durante el periodo de gobierno</t>
  </si>
  <si>
    <t>Aumentar a 80000 el número de personas que acceden a la información cultural artística, gastronomica y de la identidad del Valle del Cauca mediante la realización de conversatorios en medios digitales durante el periodo de gobierno.</t>
  </si>
  <si>
    <t>Personas que acceden a la información cultural, artistica, gastronomica y de la identidad del Valle del Cauca mediante la realización de conversatorios en medios digitales</t>
  </si>
  <si>
    <t>Aportar a la competitividad y desarrollo sostenible del Departamento mediante la gestión extrínseca y tributaria, el saneamiento fiscal y fortalecimiento y viabilidad financiera de las entidades.</t>
  </si>
  <si>
    <t>Deuda presunta y real por aportes a pensión con fondos de pensiones privados y Colpensiones, y las demás deudas en materia de seguridad social y parafiscales depurada. </t>
  </si>
  <si>
    <t>Procesos de reconocimiento del pago del ajuste pensional Ley 6 y Decreto 2108 incluidos en el acuerdo de reestructuración finalizados</t>
  </si>
  <si>
    <t>Registros, salarios y mesadas del personal activo, retirado, jubilado y beneficiario de pensión de la Gobernación del Valle del Cauca en la herramienta PASIVOCOL</t>
  </si>
  <si>
    <t xml:space="preserve">Jubilados y beneficiarios de pensión con compatibilidad pensional con Colpensiones trasladados </t>
  </si>
  <si>
    <t xml:space="preserve">Venta de licores </t>
  </si>
  <si>
    <t>Cumplimiento del acuerdo de reestructuración de pasivos</t>
  </si>
  <si>
    <t>Marco fiscal de mediano plazo actualizado</t>
  </si>
  <si>
    <t xml:space="preserve">Mantener el índice de desempeño fiscal DNP por encima del rango de clasificación sostenible
</t>
  </si>
  <si>
    <t>Relación de los gastos de funcionamiento respecto a los ICLD</t>
  </si>
  <si>
    <t>Nuevas operaciones de crédito público manteniendo la relación saldo de la deuda sobre ingresos corrientes</t>
  </si>
  <si>
    <t>Madurez de la arquitectura empresarial del Departamento Administrativo de Hacienda y Finanzas Públicas, para la optimización de los procesos administrativos, financieros y la calidad de la información</t>
  </si>
  <si>
    <t>Mejorar a 3, el nivel de madurez de la arquitectura empresarial del Departamento Administrativo de Hacienda y Finanzas Publicas, para la optimización de los procesos administrativos, financieros y la calidad  de la información</t>
  </si>
  <si>
    <t>Promoción para la conformación, consolidación y sostenibilidad de las regiones y elementos de planificación y desarrollo territorial, compartiendo visiones y acuerdos, de conformidad con las potencialidades de los territorios</t>
  </si>
  <si>
    <t>Priorizar en los componentes del plan los proyectos estrategicos para el Valle del Cauca que sean de impacto regional para la RAP y Pacto Pacífico.  Así como la conformación del esquema asociativo de Ciudad Región</t>
  </si>
  <si>
    <t>Actividades culturales, deportivas, educativas, informativas, entre otras, cubiertas y difundidas en las diferentes regiones del Pacífico colombiano</t>
  </si>
  <si>
    <t xml:space="preserve">Realizar la formulación, seguimiento, evaluación y ajustes al Plan vial Departamental decenal, como herramienta de gestión para la infraestructura del transporte </t>
  </si>
  <si>
    <t>Actualizar por fases la plataforma tecnológica para formulación, seguimiento del Plan Vial Departamental Decenal</t>
  </si>
  <si>
    <t>Seguimiento a los Proyectos formulados y adjudicados de alcance departamental en el marco del cumplimiento del Pacto Pacífico</t>
  </si>
  <si>
    <t>Constituir esquemas asociativos de la Ciudad Región de conformidad con los lineamientos establecidos en el Plan de Ordenamiento Territorial del departamento del Valle del Cauca, durante el período de gobierno</t>
  </si>
  <si>
    <t>La constitución de la ciudad Región de la Micro - Región Sur - Cali</t>
  </si>
  <si>
    <t>Formular, adoptar y realizar seguimiento de manera participativa del primer Plan de desarrollo 2020-2023 en el marco del cumplimiento del Plan de Ordenamiento Territorial del Departamento (POTD) del Valle</t>
  </si>
  <si>
    <t>Adoptar el Plan de Desarrollo Departamental para la vigencia 2020-2023 en el marco del cumplimiento del POTD</t>
  </si>
  <si>
    <t>Asesorar un gobierno departamental en el cumplimiento del Plan de Desarrollo por parte del Consejo Territorial de Planeación departamental, durante la vigencia 2020 - 2023, de conformidad con lo establecido en la ley 152 de 1994</t>
  </si>
  <si>
    <t>Asesorar al gobierno departamental en la implementación del POTD por parte de la comisión de ordenamiento territorial regional del Valle del Cauca durante el periodo 2020 – 2023</t>
  </si>
  <si>
    <t>Implementar un Sistema de Información Territorial con módulos sectoriales para la articulación intrainstitucional en instrumentos de planificación del desarrollo y ordenamiento territorial, la evaluación y seguimiento del POTD, y la garantía al acceso de la información pública por parte de los ciudadanos</t>
  </si>
  <si>
    <t>Política pública de educación virtual formulada</t>
  </si>
  <si>
    <t>Aumentar a 272 personas la participación del sector (responsables de cultura, consejeros, creadores y gestores) en los procesos y agendas tematicas de desarrollo cultural, durante el periodo de gobierno</t>
  </si>
  <si>
    <t>Entidades asesoradas en formulación y estructuración de proyectos de inversión publica anualmente</t>
  </si>
  <si>
    <t>Asistir técnicamente a los 42 municipios en SISBEN</t>
  </si>
  <si>
    <t>Información consolidada en un observatorio de la gestión pública territorial</t>
  </si>
  <si>
    <t>Prestar asistencia técnica a las 10 entidades territoriales que presentan niveles por debajo del promedio departamental en la MDM</t>
  </si>
  <si>
    <t xml:space="preserve">Asistencia técnica a las entidades territoriales que reciben recursos del SGP </t>
  </si>
  <si>
    <t>Acompañar 6 espacios de participación, consejos de cultura y áreas artísticas durante cada año del periodo de gobierno</t>
  </si>
  <si>
    <t>Encuentros con los responsables de cultura de los municipios del Valle del Cauca</t>
  </si>
  <si>
    <t>Procesos de formación artística implementados</t>
  </si>
  <si>
    <t>Creadores y gestores culturales capacitados</t>
  </si>
  <si>
    <t>Busca disminuir la vulnerabilidad alimentaria y nutricional de las comunidades con enfoque diferencial , con  acciones que buscan garantizar el derecho a la alimentación sana con equidad, durante el curso de vida, mediante la reducción y prevención de la malnutrición, el control de los riesgos sanitarios y fitosanitarios de los alimentos y la gestión transectorial de la seguridad alimentaria y nutricional con perspectiva territorial, para mejorar la calidad de vida y el cuidado de bienes naturales en las comunidades, en tiempos de vulnerabilidad climática e importación de alimentos</t>
  </si>
  <si>
    <t>&lt;29</t>
  </si>
  <si>
    <t>Beneficiar a 20.000 estudiantes de instituciones educativas rurales por medio de proyectos productivos agropecuarios que sean desarrollados en el área escolar y sean seleccionados por medio de convocatorias públicas en el periodo de gobierno</t>
  </si>
  <si>
    <t>Establecer 30 proyectos agropecuarios de seguridad alimentaria, seleccionados por convocatoria pública que fomenten saberes y costumbres ancestrales de poblaciones afro en el periodo de gobierno</t>
  </si>
  <si>
    <t>Establecer 50 proyectos agropecuarios de seguridad alimentaria, seleccionados por convocatoria pública para grupos de jovenes rurales en el periodo de gobierno</t>
  </si>
  <si>
    <t>Establecer 50 proyectos agropecuarios de seguridad alimentaria, seleccionados por convocatoria pública para grupos de mujeres rurales en el periodo de gobierno</t>
  </si>
  <si>
    <t>Establecer 30 proyectos agropecuarios de seguridad alimentaria, seleccionados por convocatoria pública para grupos de adultos mayores rurales en el periodo de gobierno</t>
  </si>
  <si>
    <t>Establecer 140 proyectos agropecuarios de seguridad alimentaria seleccionados por convocatoria pública para organizaciones de pequeños productores campesinos en el periodo de gobierno</t>
  </si>
  <si>
    <t>Establecer 15 proyectos agropecuarios seleccionados por convocatoria pública que garanticen la seguridad alimentaria de población en condición de discapacidad en el periodo de gobierno</t>
  </si>
  <si>
    <t>Beneficiar a 20 organizaciones de productores agropecuarios del Valle del Cauca, mediante la articulación y apoyo en la comercialización y abastecimiento del Programa de Alimentación Escolar Departamental PAE anualmente</t>
  </si>
  <si>
    <t>Acciones para garantizar que los alimentos no causen daño al consumidor cuando se preparen o consuman de acuerdo con el uso al que se destinan, contribuyendo a la seguridad alimentaria de la población</t>
  </si>
  <si>
    <t>Implementacion de Planes territoriales de SAN para el fortaleciendo y la promoción de alimentación sana</t>
  </si>
  <si>
    <t>Este programa busca implementar practicas de producción de alimentos ecológicos/orgánicos y conservación de áreas de producción agroecológicas en las comunidades campesinas, con enfoque diferencial étnico, mujeres, población LGTBI, personas en condición con discapacidad, dada la contaminación de alimentos e importación. Este programa busca la producción y conservación de alimentos ecológicos y áreas de producción agroecológicas.</t>
  </si>
  <si>
    <t>Formular un Plan Agroecológico rural, urbano y periurbano para el Valle del Cauca durante el periodo de gobierno</t>
  </si>
  <si>
    <t>Plan Agroecológico rural, urbano y periurbano del Valle del Cauca formulado</t>
  </si>
  <si>
    <t>Establecer un red de bancos de semillas, germoplasma y bancos vivos (ganado Harton del Valle del Cauca) interinstitucionalmente como mecanismo de conservación de los recursos genéticos agropecuarios en el periodo de Gobierno</t>
  </si>
  <si>
    <t>Implementar un mecanismo de sensibilización departamental que contribuya a la conservación y protección de polinizadores como medida para garantizar la permanencia de los servicios de polinización para los cultivos agrícolas anualmente.</t>
  </si>
  <si>
    <t>Establecer 40 hectáreas de sistemas silvopastoriles como mecanismo de producción ecológica para pequeños productores ganaderos en el periodo de gobierno</t>
  </si>
  <si>
    <t>Cofinanciar a 30 organizaciones de productores vallecaucanos en certificación de Buenas Prácticas Agropecuarias BPA durante el periodo de Gobierno</t>
  </si>
  <si>
    <t>Establecer 40 proyectos por convocatoria pública que den cumplimiento a las líneas estratégicas formuladas en el Plan Agroecológico del Valle del Cauca durante el periodo de Gobierno</t>
  </si>
  <si>
    <t>Desarrollar herramientas que permitan la planificación y ordenamiento de la propiedad rural, en conjunto con la planificación e implementación de los planes de desarrollo con enfoque territorial PDET</t>
  </si>
  <si>
    <t>Generar capacidades de integración rural que consoliden los proceso de producción y competitividad para la producción agroalimentaria y agroindustrial</t>
  </si>
  <si>
    <t>Beneficiar a 10000 familias rurales mediante proyectos agropecuarios que generen mayor competitividad económica en el ambito productivo, agroindustrial y comercial en el periodo de gobierno</t>
  </si>
  <si>
    <t>Incrementar en 15 las asociaciones de futuros agricultores AFA legalmente constituidas y fortalecer las existentes en las Instituciones Educativas durante el periodo de gobierno</t>
  </si>
  <si>
    <t>Instituciones educativas con asociaciones de futuros agricultores (AFA) legalmente constituidas</t>
  </si>
  <si>
    <t>Establecer al menos 40 proyectos que promuevan la transformación y agroindustria de productos agropecuarios, enmarcados en los lineamientos de las vocaciones productivas de las microregiones, realizando un acompañamiento que permita consolidar y dinamizar los encadenamientos productivos agroalimentarios priorizados en el Valle del Cauca durante el periodo de gobierno</t>
  </si>
  <si>
    <t>Cofinanciar 6 adecuaciones para centros de servicios logísticos, tales como cuartos con cadenas de frio y centros de acopio cuya infraestructura sea ambientalmente sostenible, alternando con energías alternativas y no convencionales, y permitan la recirculación de residuos, durante el periodo de gobierno</t>
  </si>
  <si>
    <t>Vías mejoradas para el desarrollo agropecuario y económico del campo.  Mediante obras que permiten optimizar las condiciones actuales de la vía, en aspectos relacionados con la geometría, tipo de superficie y niveles de servicio requeridos por el tránsito actual y el proyectado.</t>
  </si>
  <si>
    <t>Promueve el desarrollo económico social y rural del Valle del Cauca con especial énfasis en el enfoque diferencial, teniendo en cuenta los grupos poblacionales y las comunidades campesinas productoras, generando seguridad en el territorio</t>
  </si>
  <si>
    <t>Beneficiar al menos 38000 personas del sector rural en cobertura, continuidad y calidad de agua potable y saneamiento básico durante el periodo de gobierno</t>
  </si>
  <si>
    <t>Ejecutar 4 proyectos de preinversión para la construcción y/o mejoramiento de vivienda ambientalmente sostenible en zona rural del Departamento del Valle del Cauca, durante el periodo de gobierno.</t>
  </si>
  <si>
    <t>Ejecutar 3 proyectos de preinversión para la interconexión eléctrica mediante energías alternativas dirigido a comunidades rurales priorizadas en el Departamento del Valle del Cauca durante el periodo de gobierno</t>
  </si>
  <si>
    <t>Ejecutar 1 proyecto para la construcción y/o mejoramiento de espacio público y la construcción de equipamiento colectivo en la zona rural de los municipios del departamento durante el periodo de gobierno</t>
  </si>
  <si>
    <t>Realizar 1. el análisis y levantamiento de la información, 2. el diseño de la arquitectura, 3. el desarrollo de la arquitectura de la solución, 4. la construcción de la herramienta de comercialización en línea, 5. la construcción de los manuales de ususrio y de sistema, y 6. Apropiación de la plataforma, que en conjunto permitirán poner en marcha la plataforma Red Social e-comerce agro</t>
  </si>
  <si>
    <t>Establecer 1 proceso para fortalecer la capacidad organizativa, empoderamiento económico y político en la zona rural de la población del sector LGBTIQ+, en el periodo de gobierno</t>
  </si>
  <si>
    <t>Procesos organizativos, empoderamiento económico y político en la zona rural, del sector LGTBIQ+, generados</t>
  </si>
  <si>
    <t>Asesorar 200 proyectos de generación de ingresos de personas de los diferentes grupos poblacionales (juventud, personas mayores, personas con discapacidad, cuidadores), técnica y financieramente en la ruralidad</t>
  </si>
  <si>
    <t>Incrementar en 3 procesos de comercialización subregionales asociativos y productivos para la reactivación económica durante el periodo de gobierno</t>
  </si>
  <si>
    <t>Procesos subregionales asociativos y productivos para la comercialización e innovación; hacia la reactivación económica</t>
  </si>
  <si>
    <t>Beneficiar al menos 100 pequeños productores agropecuarios mediante la vinculación al incentivo de Seguro Agropecuario ISA diseñado por FINAGRO como mecanismo que asista a la gestión del riesgo agropecuario en el Valle del Cauca en el periodo de Gobierno</t>
  </si>
  <si>
    <t>Conectar 550 sedes educativas oficiales rurales en los municipios no certificados del Valle del Cauca, durante el periodo de gobierno</t>
  </si>
  <si>
    <t>Aumentar en 50 los proyectos pedagógicos productivos institucionales y fortalecer los existentes durante el periodo de gobierno</t>
  </si>
  <si>
    <t>Ejecutar 3 proyectos de preinversión para la construcción de vivienda nueva de interes social, e interes prioritario ambientalmemte sostenible</t>
  </si>
  <si>
    <t>Este subprograma busca establecer de manera integral el estado social, económico y cultural de los territorios, pueblos, comunidades y familias indígenas</t>
  </si>
  <si>
    <t>Comunidades caracterizadas con diagnóstico preciso</t>
  </si>
  <si>
    <t>Garantizar la caracterización integral de todos los territorios, pueblos, comunidades y familias indígenas</t>
  </si>
  <si>
    <t>6050104. Infraestructura en Centros Educativos y de Comunicación</t>
  </si>
  <si>
    <t xml:space="preserve">Contar con estudios previos para poder gestionar la construcción </t>
  </si>
  <si>
    <t>Fortalecer la atención primaria en salud para comunidades indígenas</t>
  </si>
  <si>
    <t>Puestos de salud mejorados y/o dotados, para la atención básica en comunidades indígenas, de acuerdo al estudio</t>
  </si>
  <si>
    <t xml:space="preserve">Documentos y Audiovisuales </t>
  </si>
  <si>
    <t>Elaborar módulos de material didáctico de los seis componentes del proyecto educativo comunitario PEC</t>
  </si>
  <si>
    <t>Atender a 1370 estudiantes con planes de estudio y proyectos productivos adaptados al entorno anulamente en el periodo de gobierno</t>
  </si>
  <si>
    <t>Fortalecer los proyectos productivos pedagógicos en el marco del PEC</t>
  </si>
  <si>
    <t>Establecer en las 6 sedes del SEIP proyectos productivos pedagógicos adaptados al entorno en el periodo de gobierno</t>
  </si>
  <si>
    <t>Fortalecer los proyectos productivos pedagógicos en el marco de PEP</t>
  </si>
  <si>
    <t>Este subprograma documentará una visión clara del desarrollo de las políticas públicas de los pueblos indígenas en el Valle del Cauca</t>
  </si>
  <si>
    <t>Un acuerdo de política pública aprobado por la asamblea departamental</t>
  </si>
  <si>
    <t>Este subprograma propenderá por el establecimiento de turismo local en los resguardos</t>
  </si>
  <si>
    <t>Guias turisticos capacitados</t>
  </si>
  <si>
    <t>Realizar un convenio interadministrativo que contemple entregar las capacitaciones en Derechos Humanos DDHH y Derecho Internacional humanitario DIH y entrega de Kits de dotación, a la guardia Indígena</t>
  </si>
  <si>
    <t>Entrega de Kits de dotación a la guardia Indígena</t>
  </si>
  <si>
    <t>Este subprograma busca socializar el capítulo étnico, para territorios, pueblos, comunidades y familias indígenas establecido en el acuerdo de paz.</t>
  </si>
  <si>
    <t>Socializar el Plan de reconciliación con enfoque étnico y de género que esta plasmado en el acuerdo de paz</t>
  </si>
  <si>
    <t>Generar espacios de expresión colectiva de talentos, habilidades enfocados en la cultura del pueblo al cual pertenecen</t>
  </si>
  <si>
    <t>Realizar 1 convocatoria de estímulos y divulgación a creaciones audiovisuales para artistas, creadores y gestores culturales de comunidadesetnicas del departamento, producidas en sus comunidades, por miembros de las mismas y sobre sus prácticas culturales, durante el periodo</t>
  </si>
  <si>
    <t>Fortalecer la comunicación de las comunidades indigenas</t>
  </si>
  <si>
    <t>Este subprograma contribuirá a implementar la cría de animales domésticos de cerdos y gallinas nativas, y fortalecer las iniciativas de emprendimiento productivas y económicas propias de los territorios, pueblos, comunidades y familias indígenas.</t>
  </si>
  <si>
    <t>Desarrollar una convocatoria de estímulos en el 2021 que promueva el apoyo a iniciativas empresariales en comunidades indígenas durante el periodo de gobierno</t>
  </si>
  <si>
    <t xml:space="preserve">Un capitulo etnico, socializado  para pueblos indígenas del acuerdo de paz  </t>
  </si>
  <si>
    <t>Servicios de deporte competitivo, formativo- semilleros, comunitario , especialmente en este son actividades de recreación y fisica dirigidos  la comunidad en general para incitivar estilos de vida saludable.</t>
  </si>
  <si>
    <t>Evaluar el 100% de proyectos de inversión pública registrados en el banco de proyectos, anualmente durante el periodo de gobierno</t>
  </si>
  <si>
    <t>Incrementar en un 20% los contratos de venta de servicios y productos con los municipios y entidades descentralizados, entes territoriales y nacionales en el cuatrienio</t>
  </si>
  <si>
    <t>Fortalecer la enseñanza y aprendizaje del inglés en las instituciones educativas con énfasis en la competitividad de la región y en los distintos eslabones de la cadena turística</t>
  </si>
  <si>
    <t>Personas asociadas al sector turismo formadas en turismo durante el cuatrenio</t>
  </si>
  <si>
    <t>Personas asociadas al sector turismo formadas en bilingüismo durante el cuatrenio</t>
  </si>
  <si>
    <t>Capacitar 75 personas relacionadas con el sector turismo del Valle del Cauca en formación de alto nivel de interés turístico durante el periodo de gobierno</t>
  </si>
  <si>
    <t>Capacitar a 150 personas asociadas al sector turismo en inglés durante el cuatrienio</t>
  </si>
  <si>
    <t>Estrategias que fomenten la aplicabilidad de la Norma Técnica Sectorial de Turismo sostenible en empresas del sector turismo, la certificación de Prestadores de Servicios Turísticos, la certificación de destinos turísticos, así como, el fomento del turismo accesible, la inclusión y la formalización</t>
  </si>
  <si>
    <t>Promocionar 5 productos turísticos que incentiven la recuperación del turismo local y regional por el Valle del Cauca, anualmente</t>
  </si>
  <si>
    <t>Productos turísticos y rutas turísticas promovidas, mejoradas y/o desarrolladas</t>
  </si>
  <si>
    <t>Programas colaborativos artísticos internacionales para la circulación de las dos compañías profesionales y la escuela Incolballet</t>
  </si>
  <si>
    <t>Realizar 2 acciones para desarrollar dos productos de tursimo de naturaleza en los Parques Naturales Regionales de INCIVA sobre avistamiento sostenible de aves durante el cuatrenio</t>
  </si>
  <si>
    <t>Establecer dos productos de turismo de naturaleza en los Parques Regionales Naturales de INCIVA dentro de los cuales se realiza promoción y apoyo a las iniciativas de avistamiento sostenible de aves</t>
  </si>
  <si>
    <t>Mantener en el 94,8% el nivel de satisfacción de los turistas que visitan el Valle del Cauca anualmente</t>
  </si>
  <si>
    <t>Fotalecer los emprendimientos culturales, turísitcos, a organizaciones, a gestores culturales y creactivos, empresas, como apuesta que permita mejorar la calidad e implementar en las Instituciones Educativas oficiales de los municipios no certificados la cultura del emprendimiento, la cátedra de emprendimiento, y el apoyo a experiencias significativas de emprendimiento</t>
  </si>
  <si>
    <t>Implementar en el 100% de las Instituciones Educativas oficiales de los municipios no certificados la cátedra de emprendimiento, durante el periodo de gobierno</t>
  </si>
  <si>
    <t>Apoyar al 60% de Instituciones Educativas oficiales de los municipios no certificados, en experiencias significativas de emprendimiento durante el periodo de gobierno</t>
  </si>
  <si>
    <t>Experiencias significativas de emprendimiento apoyadas en las Instituciones Educativas oficiales</t>
  </si>
  <si>
    <t>Realizar 3 encuentros de empresas creativas y culturales del Valle del Cauca, durante cada año de gobierno a partir del año 2021</t>
  </si>
  <si>
    <t>Encuentros de empresas creativas y culturales</t>
  </si>
  <si>
    <t>Realizar 30 eventos para dinamizar las industrias creativas y culturales en torno a consolidar el área de desarrollo naranja (ADN) la Licorera, durante el periodo de gobierno, a partir del 2021</t>
  </si>
  <si>
    <t>Financiar 260 eventos, proyectos y/o actividades artísticas y culturales, con recursos financieros en los municipios del departamento del Valle del Cauca, durante el período de gobierno</t>
  </si>
  <si>
    <t xml:space="preserve">1030103. Fortalecimiento del Plan Especial de Salvaguarda de las Músicas de Marimba y Cantos del Pacífico Sur Colombiano
</t>
  </si>
  <si>
    <t>1030201. La Construcción de la Identidad Cultural desde una perspectiva de género</t>
  </si>
  <si>
    <t>Ejecutar 2 encuentros de intercambio de saberes tradicionales y costumbres de la mujer Afro e Indígena, en el periodo de gobierno</t>
  </si>
  <si>
    <t xml:space="preserve">1030202. Promoción, Difusión, Creación, Circulación e Investigación del Arte y la Cultura
</t>
  </si>
  <si>
    <t>Realizar 10 nuevas creaciones artísticas y culturales de las facultades y grupos profesionales de Bellas Artes</t>
  </si>
  <si>
    <t>Realizar 70 jornadas del programa "Viernes de la Cultura" en articulación con los municipios del departamento, durante el periodo de gobierno</t>
  </si>
  <si>
    <t>Jornadas del programa "Viernes Cultural" en articulación con los municipios del departamento realizadas</t>
  </si>
  <si>
    <t>Conmemorar fechas de importancia internacionales, nacionales y tradiciones culturales de los territorios Afro del Valle del Cauca</t>
  </si>
  <si>
    <t>Dirigir el 50% de las funciones artísticas en danza realizadas por Incolballet a niñez, adolescencia y juventud estimulando el consumo cultural en el Valle del Cauca anualmente</t>
  </si>
  <si>
    <t>Funciones artísticas en danza realizadas por Incolballet a niñez, adolescencia y juventud estimulando el consumo cultural en el Valle del Cauca anualmente</t>
  </si>
  <si>
    <t>Festivales internacionales de Ballet</t>
  </si>
  <si>
    <t>Capacitar al 100% del personal de la red departamental de bibliotecas públicas del Valle del Cauca como apoyo al desarrollo socio cultural de sus 42 municipios</t>
  </si>
  <si>
    <t>Capacitar y dotar la red departamental de Bibliotecas Públicas del Valle del Cauca como apoyo al desarrollo socio cultural de sus 42 municipios</t>
  </si>
  <si>
    <t xml:space="preserve">1030203. Protección y Promoción de los Derechos Culturales Poblacionales
</t>
  </si>
  <si>
    <t>Fortalecimiento artístico cultural a niños, niñas, jóvenes y adolescentes y a poblaciones de especial protección del Estado (indígenas, afrodescendientes y víctimas del conflicto)</t>
  </si>
  <si>
    <t>Apoyar financieramente 50 escuelas de formación artística y cultural del Valle del Cauca, durante cada año de gobierno, a partir del año 2021</t>
  </si>
  <si>
    <t>Ejecutar 7 proyectos culturales dirigidos a poblaciones afrodescendientes del Valle del Cauca, durante cada año de gobierno</t>
  </si>
  <si>
    <t>Incrementar al menos en el 3% el número de personas que acceden a la protección y promoción de los derechos culturales, por cada año de gobierno</t>
  </si>
  <si>
    <t>Convocatorias de estímulos realizadas
Convocatoria de autores vallecaucanos
Convocatoria premio vida y obra a los artistas vallecaucanos</t>
  </si>
  <si>
    <t>Cursos de educación continuada ofertados por Bellas Artes</t>
  </si>
  <si>
    <t xml:space="preserve">Matricular a 512 estudiantes en los programas de formación infantil y júvenil ofertados por Bellas Artes, anualmente                                                                             
</t>
  </si>
  <si>
    <t xml:space="preserve">1030204. Estímulos e Incentivos para el Arte y la Cultura
</t>
  </si>
  <si>
    <t>2030401. Entes Públicos Transparentes e Integrales</t>
  </si>
  <si>
    <t xml:space="preserve">Informar a 1800 ciudadanos sobre la gestión administrativa del gobierno departamental a través de ferias de transparencia durante el periodo de gobierno 
</t>
  </si>
  <si>
    <t xml:space="preserve">Evaluar 2 veces al año la ejecución de las políticas de transparencia e integridad de la gobernación del Valle para la mejora continua durante el periodo de gobierno
                                                                              </t>
  </si>
  <si>
    <t xml:space="preserve">Implementar y operar un observatorio para la transparencia una estrategia de fomento anual, dirigida a las partes interesadas en transparencia, acceso a la información, el uso de herramientas de gestión y el control social para la prevención de la corrupción
</t>
  </si>
  <si>
    <t xml:space="preserve">Ejecutar un Plan de acción intersectorial de la política pública de transparencia e integridad adoptada mediante ordenanza 020/2019, durante el periodo de gobierno, en las siguientes fases: formulación participativa; difusión y socialización, implementaciones de acciones 
                                                                           </t>
  </si>
  <si>
    <t>Ejecución del Plan de Acción intersectorial de la política pública de transparencia e integridad adoptada medienate ordenanza 020/2019, en las siguientes fases:formulación participativa; difusión y socialización, implementaciones de acciones</t>
  </si>
  <si>
    <t>Implantar una Plataforma de transformación digital de Transparencia e Integridad para la interacción institucional y ciudadana durante el periodo de gobierno</t>
  </si>
  <si>
    <t>Asesorias virtuales a entidades territoriales y descentralizadas adscritas a la gobernaciòn y dependencias de la gobernación. 
Espacio virtual para la publicación de información relacionada con: las ayudas humanitarias en epoca de pandemia, contratación, decretos emitidos en epoca de pandemia.
Mejoramiento del boton de transparencia version 2.0, adopción via acto administrativo del estandar de publicaciòn de contenidos, boton de denuncia segura, difución de información relacionada con la rendición de cuentas permanente institucional, Openclass o cursos Elearning en temas relacionados con transparencia e integridad y espacios colaborativos mediados por TIC para la gestión administrativa.</t>
  </si>
  <si>
    <t>Sensibilizaciones y acompañamientos realizados en la gobernación en transparencia e integridad.
Documentos del PAAC elaborados.
Número de acciones ejecutadas de la política de integridad de MIPG.
Planes de acción ejecutados sobre índices, indicadores y evaluación relacionados con transparencia e integridad.
Mesas interisntitucionales de transparencia realizadas para monitoreo y seguimiento.
Comités de rendición de cuentas realizados.</t>
  </si>
  <si>
    <t>Fortalecimiento de la función social de las músicas de marimba y cantos tradicionales en las comunidades del Pacífico Sur - patrimonio inmaterial</t>
  </si>
  <si>
    <t xml:space="preserve">Ejecutar 6 proyectos de protección y salvaguardia del patrimonio cultural con recursos del Impuesto Nacional al Consumo INC, en los municipios del Valle del Cauca durante el período de gobierno, a partir del 2021. (PES Marimba) </t>
  </si>
  <si>
    <t>3010201. Fortalecimiento de capacidades y competencias para el desarrollo del capital humano y generación de oportunidades para el Desarrollo Empresarial</t>
  </si>
  <si>
    <t>Busca generar capacidades, competencias y habilidades técnicas en el capital humano de la región, así como abrir espacios y estrategias para acceder a servicios financieros y comerciales.  Igualmente, con procesos asociativos productivos, busca acercar oferta demanda para mejorar procesos comerciales, cruzando criterios de comercio justo, responsabilidad empresarial y condiciones de mercado, involucrando TICs e innovación</t>
  </si>
  <si>
    <t>Centros de emprendimiento e innovación Valle INN  operando en un contexto de reactivación económica</t>
  </si>
  <si>
    <t>Operar 1 escuela de empresarios Valle INN como estrategia de reactivación económica del departamento durante el cuatrienio</t>
  </si>
  <si>
    <t>Escuela de empresarios Valle INN, como estrategia de reactivación económica del departamento</t>
  </si>
  <si>
    <t>Crédito con BANCOLDEX para la reactivación económica del departamento por efectos del COVID-19</t>
  </si>
  <si>
    <t>Realizar 4 convocatorias del fondo Valle INN con enfoque diferencial (emprendimientos conscientes y economía circular - jóvenes y jóvenes influenciadores - etnias (Afros e Indígenas) - personas con discapacidad - población LGBTIQ+ - cuidadoras - victimas - mujeres rurales - economía naranja - multisectorial, sector interreligioso), para financiar unidades económicas en el Valle del Cauca para la reactivación económica durante el cuatrienio</t>
  </si>
  <si>
    <t>Convocatorias con enfoque diferencial y de recuperación económica</t>
  </si>
  <si>
    <t>Realizar 120 espacios interactivos Valle INN con enfoque diferencial como apuesta a la reactivación económica del departamento del Valle del Cauca durante el cuatrienio</t>
  </si>
  <si>
    <t>Espacios interactuantes como: Speechs, eventos y ferias comerciales, Webinar, vitrina para emprendendores, entre otros; como apuesta para la reactivación económica del departamento</t>
  </si>
  <si>
    <t>Generar 3 procesos de proveedurías efectivas con empresas ancla en el Valle del Cauca para la reactivación económica durante el cuatrienio</t>
  </si>
  <si>
    <t>Proveedurías efectivas con empresas ancla como medio de recuperación económica en el Valle del Cauca</t>
  </si>
  <si>
    <t>Formar 60 empresarios digitales, con tecnología e innovación para la reactivación económica durante el cuatrienio</t>
  </si>
  <si>
    <t>Empresarios haciendo uso efectivo e innovador de redes sociales y plataformas digitales para su desarrollo empresarial - empresario digital; para la reactivación económica</t>
  </si>
  <si>
    <t>3010203. Alianzas con Vision de Región</t>
  </si>
  <si>
    <t>Cofinanciar proyectos subregionales estratégicos orientados a la recuperación económica</t>
  </si>
  <si>
    <t>Cualificar 1 corredor productivo innovador que integre tres micro regiones, para dar continuidad al proceso de Desarrollo Económico Local (DEL) en el Valle del Cauca durante el cuatrienio</t>
  </si>
  <si>
    <t>Operar al 100% una agencia de cooperación internacional de la gobernación del Valle del Cauca para la reactivación económica en el cuatrienio</t>
  </si>
  <si>
    <t>Establecer 5 convenios y/o alianzas de cooperación internacional para financiar proyectos de inversión e impulsar la reactivación económica del departamento en el cuatrienio</t>
  </si>
  <si>
    <t>Asignar 1000 aportes a vivienda nueva de interés social y/o interés prioritario en el departamento del Valle del Cauca durante el periodo de gobierno</t>
  </si>
  <si>
    <t>Reducir el déficit cualitativo y cuantitativo de vivienda a través de vivienda nueva e incrementando el acceso a vivienda digna</t>
  </si>
  <si>
    <t>Asignar 400 aportes para la titulación de predios en los municipios del departamento del Valle del cauca, durante el periodo de gobierno</t>
  </si>
  <si>
    <t>Asignar 5000 aportes en mejoramiento de vivienda para beneficiarios con enfoque diferencial en zona urbana de los municipios del departamento del Valle del Cauca, durante el periodo de gobierno</t>
  </si>
  <si>
    <t>Mejoramiento integral de vivienda urbana</t>
  </si>
  <si>
    <t>Ejecutar 10 proyectos de preinversión para el mejoramiento de vivienda urbana en los municipios del departamento del Valle del Cauca durante el periodo de gobierno</t>
  </si>
  <si>
    <t>3030402. Acciones afirmativas para mejorar la calidad de vida Afro</t>
  </si>
  <si>
    <t>Capacitar a 200 emprendedores de las comunidades Afro en el fortalecimiento de estrategias para fomentar su desarrollo económico</t>
  </si>
  <si>
    <t>Capacitaciones a emprendedores de las comunidades Afro en el fortalecimiento de estrategias para fomentar su desarrollo económico</t>
  </si>
  <si>
    <t>200 asesorías y consultorías realizadas en temas de innovación y formalización a microempresas y unidades productivas de las comunidades Afro</t>
  </si>
  <si>
    <t xml:space="preserve">Encuentros de dialogos e intercambios de saberes entre la medicina tradicional afrocolombiana, negra, raizal y palenquera y la medicina convencional con los invitados nacionales e internacionales en el departamento </t>
  </si>
  <si>
    <t>Fortalecer los procesos integrales en materia de convivencia y seguridad ciudadana en el departamento del Valle del Cauca mediante la articulación interinstituconal que garantice el acceso a la justicia, la convivencia y seguridad</t>
  </si>
  <si>
    <t>Formular e implementar el Plan Integral de Seguridad y Convivencia Ciudadana (PISCC) en el Departamento.
Dar los lineamentos estrategicos a los municipios paretos de homicidios en la construcción de sus PISCC de acuerdo a la línea de gobierno departamental. 
Gestión integral de infraestructura para la convivencia y seguridad para entes territoriales.</t>
  </si>
  <si>
    <t>Gestión integral de infraestructura para la convivencia y seguridad para entes territoriales</t>
  </si>
  <si>
    <t xml:space="preserve">Diseño e implementación del Plan "Por Un Valle Seguro" para garantizar la ejecución de las estrategias de convivencia y seguridad en el departamento
</t>
  </si>
  <si>
    <t>Ejecutar en un 100% los servicios de trámite y expedición de pasaportes en el departamento del Valle del Cauca, durante el periodo de gobierno</t>
  </si>
  <si>
    <t xml:space="preserve">Fortalecer el servicio de asuntos delegados con la optimización de los servicios de tramite y expedición de pasaportes
</t>
  </si>
  <si>
    <t>Ejecutar 1 Plan estratégico "Por Un Valle Seguro" para garantizar la ejecución de acciones integrales de convivencia y seguridad en el departamento del Valle del Cauca, durante el periodo de gobierno</t>
  </si>
  <si>
    <t>Fortalecer a los mecanismos de seguridad y el orden público en el departamento del Valle del Cauca</t>
  </si>
  <si>
    <t>Ejecutar 1 Plan de Acción para el seguimiento y control a los procesos electorales en el departamento del Valle del Cauca durante el periodo de gobierno</t>
  </si>
  <si>
    <t>Garantizar el cabal funcionamiento y/o desarrollo de los procesos electorales en el departamento del Valle del Cauca</t>
  </si>
  <si>
    <t>Realizar el segumiento y monitoreo en el marco de tenencia responsable y política de protección animal para una sana convivencia en el departamento</t>
  </si>
  <si>
    <t>Número de proyectos estratégicos</t>
  </si>
  <si>
    <t>Cooperar con el gobierno nacional para la estructuración, contratación, ejecución de proyectos estratégicos de orden nacional para el departamento y proyectos de orden regional y/o municipal que impacten el desarrollo local</t>
  </si>
  <si>
    <t>Proyectos de orden regional y/o municipal que impacten el desarrollo local, gestionados con los diferentes fondos de financiación para beneficio local</t>
  </si>
  <si>
    <t>3040201. Regiones Culturalmente Inteligentes e Innovadoras</t>
  </si>
  <si>
    <t>Desarrollar estrategias para mejorar y ampliar la cobertura de la conectividad mediante la puesta en marcha de mecanismos que propendan por el acceso a Internet de toda la región, manteniendo y mejorando la sostenibilidad de las zonas wifi y construyendo una red de fibra óptica.  
Impulsar una cultura de investigación e innovación en el Valle del Cauca y a través de la tecnología desarrollar el piloto de territorio inteligente.</t>
  </si>
  <si>
    <t>3040301. Implementación de Estrategias de Seguridad Vial mediante el control y capacitaciones</t>
  </si>
  <si>
    <t>Mediante la implementación de operativos de control, campañas, capacitaciones, estrategias de medios de comunicación físicos y digitales, todo esto de forma interinstitucional, se propenderá por impactar a los diferentes actores viales para sensibilizarlos en temas de seguridad vial</t>
  </si>
  <si>
    <t>Sensibilizar 600,000 actores viales en las estrategias de seguridad vial, en los 42 municipios del departamento del Valle del Cauca, durante el periodo de gobierno</t>
  </si>
  <si>
    <t>Controles operativos</t>
  </si>
  <si>
    <t>Realizar en 6 puntos críticos de accidentalidad de la jurisdicción del Valle del Cauca con señalización y demarcación durante el periodo de gobierno</t>
  </si>
  <si>
    <t>Formalizar 6 sistemas de transporte público urbano y rural de la jurisdicción de la secretaria movilidad y transporte del Valle del Cauca durante el periodo de gobierno</t>
  </si>
  <si>
    <t>Empresas de transporte público formalizadas, legalizadas y/o capacitaciones</t>
  </si>
  <si>
    <t>4020101. Protección, conservación y manejo de la oferta del recurso hídrico</t>
  </si>
  <si>
    <t>Orientará la restauración, protección y conservación de los ecosistemas y espacios considerados clave para la regulación de la oferta hídrica, tales como acuíferos, páramos, humedales, zonas de ronda, franjas forestales protectoras, nacimientos de agua, zonas de recarga de acuíferos, infraestructuras para el aprovisionamiento del recursos hídrico para comunidades rurales y urbanas,  entre otros, mediante la adquisición, manejo y vigilancia de las áreas donde haya presencia de los mismos</t>
  </si>
  <si>
    <t>Áreas estratégicas para el abastecimiento hídrico adquiridas</t>
  </si>
  <si>
    <t>Incentivar 100 hectáreas con esquema de pagos por servicios ambientales PSA en zonas estratégicas para la conservación del recurso hídrico anualmente duranre el periodo de gobierno</t>
  </si>
  <si>
    <t xml:space="preserve">Intervenir 1000 hectáreas de importancia estratégica para la conservación del recurso hídrico mediante la implementación de herramientas de manejo del paisaje en el periodo de gobierno </t>
  </si>
  <si>
    <t>Implementar al menos 2 instrumentos paisajísticos Plan de Conservación y Atención Integral de Ecoparque de la Salud de propiedad del departamento</t>
  </si>
  <si>
    <t>Instrumentos paisajísticos implementados del plan de Conservación y Atención del Ecoparque de la salud</t>
  </si>
  <si>
    <t>Formular el plan de Conservación y Atención Integral de Ecoparque de la Salud de propiedad del departamento</t>
  </si>
  <si>
    <t>Plan de conservación y atención integral del Ecoparque formulado</t>
  </si>
  <si>
    <t>Aislar 100 kilómetro(s) en cuencas hidrográficas abastecedoras de los sistemas de acueducto operados por ACUAVALLE S.A. E.S.P., en el cuatrienio</t>
  </si>
  <si>
    <t>Implementación de herramientas de manejo de paisaje en cuencas hidrográficas abastecedoras de sistemas de acueducto</t>
  </si>
  <si>
    <t>Operativizar el Consejo Departamental de Política Ambiental y Gestión Integral del Recurso Hídrico CODEPARH dando cumplimiento a la ordenanza 421 de 2016 durante el periodo de gobierno a partir del 2021</t>
  </si>
  <si>
    <t>Consejo Departamental de Política Ambiental y Gestión Integral del Recurso Hídrico CODEPARH operando dando cumplientoa la ordenanza 421 de 2016</t>
  </si>
  <si>
    <t>4040101. Educación Ambiental en contextos rurales y urbanos</t>
  </si>
  <si>
    <t>Talleres sobre cuidado de cuencas y microcuencas hidrógraficas</t>
  </si>
  <si>
    <t>Capacitar a 112 instituciones educativas urbanas y rurales en el Programa de Educación Ambiental con enfásis en el manejo de residuos sólidos durante el periodo de gobierno</t>
  </si>
  <si>
    <t>Instituciones educativas capacitadas en el Programa de Educación Ambiental con enfásis en manejo de residuos sólidos</t>
  </si>
  <si>
    <t xml:space="preserve">Gestionar 3 proyectos ciudadanos de educación ambiental PROCEDA en contextos urbanos y rurales en el periodo de gobierno </t>
  </si>
  <si>
    <t>Implementar en 50 instituciones educativas oficiales de municipios no certificados Proyectos Ambientales Escolares - PRAE -, durante el periodo de gobierno</t>
  </si>
  <si>
    <t>5040102. Monopolio Licores, Lotería y Juegos de Azar</t>
  </si>
  <si>
    <t>Aumentar a 19% los ingresos de la Beneficencia del Valle por las ventas de la lotería del Valle al finalizar el periodo de gobierno</t>
  </si>
  <si>
    <t>Venta de apuestas permanentes (en un 3%)</t>
  </si>
  <si>
    <t>5040103. Fortalecimiento y Viabilidad Financiera</t>
  </si>
  <si>
    <t>Fomentar el cumplimiento de las obligaciones rentísticas y tributarias a favor del departamento</t>
  </si>
  <si>
    <t>Cumplir al 100% el acuerdo de reestructuración de pasivos durante el periodo de gobierno</t>
  </si>
  <si>
    <t>Realizar el 100% de las actividades de gestión para la ejecución del acuerdo de reestructuración de pasivos durante el periodo de gobierno</t>
  </si>
  <si>
    <t>Actividades de gestión para la ejecución del acuerdo de reestructuración de pasivos</t>
  </si>
  <si>
    <t xml:space="preserve">Realizar el Marco Fiscal de Mediano Plazo como instrumento de análisis estructural de la evolución, perspectivas y metas de las finanzas públicas con un horizonte a 10 años
</t>
  </si>
  <si>
    <t>Índice de desempeño fiscal DNP por encima del rango de clasificación sostenible</t>
  </si>
  <si>
    <t>Mantener la relación de los gastos de funcionamiento respecto a los ICLD por debajo del 50% durante el periodo de gobierno</t>
  </si>
  <si>
    <t>Alcanzar el 100% del recaudo de ingresos corrientes presupuestados en cada vigencia durante el periodo de gobierno</t>
  </si>
  <si>
    <t>Modelo para gestionar la política cultural del departamento a partir de procesos estratégicos de planeación, financiación, formación e información; y orienta sus acciones desde un enfoque político y funcional, en el que la descentralización administrativa y la participación ciudadana se consideran indispensables</t>
  </si>
  <si>
    <t>Realizar 7 encuentros con los responsables de cultura de los municipios del Valle del Cauca, durante el periodo de Gobierno</t>
  </si>
  <si>
    <t>Realizar en el 100% de los municipios del Valle del Cauca, la asistencia técnica territorial en la consolidación y fortalecimiento del Sistema Departamental de Cultura, durante cada año del periodo de gobierno</t>
  </si>
  <si>
    <t>Ejecutar 4 procesos de formación dirigidos al creador y gestor cultural de los municipio del Valle del Cauca, durante el periodo de gobierno</t>
  </si>
  <si>
    <t>Ejecutar anualmente el Plan Departamental de Música en los municipios del departamento del Valle del Cauca, durante cada año de gobierno</t>
  </si>
  <si>
    <t>Plan Departamental de Música implementado</t>
  </si>
  <si>
    <t>Creadores y gestores culturales vinculados al servicio servicio social compementario de Beneficios Económicos Períodicos BEPS</t>
  </si>
  <si>
    <t>Beneficiar 200 creadores y gestores culturales a traves de la vinculación al servicio social complementario de Beneficios Económicos Periódicos durante el periodo de gobierno</t>
  </si>
  <si>
    <t>6020102. Ordenamiento Productivo y de la Propiedad Rural</t>
  </si>
  <si>
    <t>Desarrollar un Plan Departamental de Ordenamiento Productivo y Social de la propiedad rural enmarcado en los lineamientos de la Unidad de Planificación Rural Agropecuaria UPRA en el periodo de gobierno</t>
  </si>
  <si>
    <t>Plan Departamental de Ordenamiento Productivo y Social de la propiedad rural enmarcado en los lineamientos de la Unidad de Planificación Rural Agropecuaria – UPRA</t>
  </si>
  <si>
    <t>Organizar y ejecutar el 100% del programa para mejorar los niveles de desarrollo organizacional, técnico, administrativo, financiero y de comercialización, de las Asociaciones de Mujeres Agropecuarias existentes, en el periodo de gobierno</t>
  </si>
  <si>
    <t>Asociaciones de pequeñas productoras agropecuarias con asistencia socio empresarial que incluya: fortalecimiento de capacidades administrativas, habilidades blandas, educación financiera y tributaria, capacidades comerciales y de negociación</t>
  </si>
  <si>
    <t>Procesos de articulación entre las organizaciones de mujeres rurales y la subsecretaria de mujer para el desarrollo de proyectos productivos y la identificación de oportunidades de inversión, propiciado</t>
  </si>
  <si>
    <t>6040101. Tecnología y Conectividad para el Desarrollo Rural Vallecaucano</t>
  </si>
  <si>
    <t>Desarrollar estrategias para mejorar y ampliar la cobertura de la conectividad mediante la puesta en marcha de mecanismos que propendan el acceso a Internet de las localidades apartadas en el Valle del Cauca</t>
  </si>
  <si>
    <t>Mantener en 18 puntos Vive Digital Plus en funcionamiento con conectividad a Internet, en igual número de sedes educativas principales oficiales de los municipios no certificados del departamento, anualmente en el periodo de gobierno</t>
  </si>
  <si>
    <t>Realizar en 149 instituciones educativas los inventarios tecnológicos y los mantenimientos preventivos y correctivos de equipos de cómputo, según necesidades de funcionamiento y apoyándose en un sistema de información georeferenciado y gráfico, en los municipios no certificados del departamento en el periodo de gobierno</t>
  </si>
  <si>
    <t>Sedes educativas rurales y urbanas conectadas a Internet; Sistema de Información Georeferenciado de sedes educativas; Inventario TIC de las sedes educativas; descarte tecnológico obsoleto de las sedes educativas; actualización infraestructura tecnológica de la SED, los GAGEM y las sedes educativas</t>
  </si>
  <si>
    <t>Mantener en 145 sedes educativas oficiales conectadas a Internet en los municipios no certificados del departamento, anualmente en el periodo de gobierno</t>
  </si>
  <si>
    <t>Sedes educativas rurales y urbanas conectadas a Internet con planes de medios y TIC formulados</t>
  </si>
  <si>
    <t xml:space="preserve">Sedes educativas rurales conectadas a Internet </t>
  </si>
  <si>
    <t>Incrementar en 100 el número de instituciones educativas oficiales del departamento del Valle del Cauca que fomentan proyectos de Ciencia, Tecnologia e Innovación (CTI), en el periodo de gobierno</t>
  </si>
  <si>
    <t>Instituciones educativas oficiales del departamento del Valle del Cauca que fomentan proyectos de Ciencia, Tecnologia e Innovación (CTI)</t>
  </si>
  <si>
    <t>Mejorar las vías de acceso a las comunidades Indígenas</t>
  </si>
  <si>
    <t>Comunidades con placa huella</t>
  </si>
  <si>
    <t>Incrementar a 6  kilómetros de vías en zonas de influencia de comunidades Indígenas mejoradas con placa huellas, puentes, pontones, muros y estructuras de drenaje,  durante el periodo de gobierno</t>
  </si>
  <si>
    <t>Mantener 33 kilómetros de vías en zonas de influencia de comunidades Indígenas con mantenimiento rutinario o mingas, anualmente durante el periodo de gobierno</t>
  </si>
  <si>
    <t>Mejoramiento rutinario de vías terciarias con mingas</t>
  </si>
  <si>
    <t>Este subprograma busca la construcción de vivienda nueva y el mejoramiento de viviendaa</t>
  </si>
  <si>
    <t>Mejorar las condiciones de habitabilidad de familias Indígenas</t>
  </si>
  <si>
    <t>Realizar estudios previos y diseños para construcción de sedes educativas nuevas para la comunidad Indígena Embera en el periodo de gobierno</t>
  </si>
  <si>
    <t>Realizar 3 estudios previos y diseños para construcción de sedes educativas nuevas para la comunidad Indígena Embera en el periodo de gobierno</t>
  </si>
  <si>
    <t>Sedes cosntruidas del proceso educativo propio</t>
  </si>
  <si>
    <t>Gestionar el 100% de los recursos financieros para la construcción de 3 sedes nuevas educativas oficiales para la comunidad Indígena Embera en el periodo de gobierno</t>
  </si>
  <si>
    <t>Fortalecer las prácticas culturales y ancestrales de acuerdo a la cosmovisión de cada uno de los territorios, pueblos, comunidades y familias Indígenas</t>
  </si>
  <si>
    <t>Proyectos culturales dirigidos a población Indígena</t>
  </si>
  <si>
    <t>1.375 ejemplares con las memorias de cada uno de los pueblos y 4 productos Audiovisuales</t>
  </si>
  <si>
    <t>Fortalecer la Malla curricular propia para 3 pueblos Indígenas (Embera, Nasa, Siapidara)</t>
  </si>
  <si>
    <t>Fortalecer la Malla curricular en el marco de la autonomía para todos los pueblos</t>
  </si>
  <si>
    <t>Entregar a 1636 estudiantes materiales didácticos en dos lenguas Indígenas Embera, Nasa, Siapidara</t>
  </si>
  <si>
    <t>Acompañar un Sistema Educativo Indígena Propio - SEIP, en procesos etnoeducativos Indígenas durante el periodo de gobierno</t>
  </si>
  <si>
    <t>5050201. Asesoría y Asistencia Técnica Territorial</t>
  </si>
  <si>
    <t>Fortalecer la gestión de las entidades terrtioriales del departamento, para asumir competecias, avanzar en el desarrollo integral y la gobernanza territorial</t>
  </si>
  <si>
    <t>Incrementar en 4 municipios, el índice de evaluación de la medición de desempeño de las entidades territoriales clasificadas en bajo</t>
  </si>
  <si>
    <t>Mejorar el índice de eficiencia y eficacia en las entidades territoriales anualmente</t>
  </si>
  <si>
    <t>Incrementar en 17 municipios, el índice de eficacia de entidades territoriales clasificadas por debajo del índice departamental</t>
  </si>
  <si>
    <t>Asesorar a 87 entidades en formulación y estructuración de proyectos de inversión pública anualmente</t>
  </si>
  <si>
    <t>Registro de proyectos suceptibles de ser financiados en el banco de proyectos previa viabilidad social, económica, ambiental y técnica.
Monitoreo, seguimiento y evaluacion de proyectos de inversión pública financiados</t>
  </si>
  <si>
    <t>Asistir técnicamente a los 42 municipios en estratificación socioeconómica</t>
  </si>
  <si>
    <t>Asistir a los municipios del Valle del Cauca en temas relacionados con estratificación socioeconómica</t>
  </si>
  <si>
    <t>Capacitar y/o Asesorar a los 42 municipios del Valle del Cauca en temas relacionados con SISBEN</t>
  </si>
  <si>
    <t>Crear subregionalmente (microregiones) 7 Consejos de Competitividad, Ciencia e Innovación en el Valle del Cauca para a implementación de la política pública de C+CTeI y fortalecimento de las capacidades en C+CTeI en las subregiones del departamento</t>
  </si>
  <si>
    <t>Crear y/o fortalecer 7 consejos subregionales de Competitividad, Ciencia, Tecnología e Innovación en el departamento del Valle del Cauca</t>
  </si>
  <si>
    <t>Asistir técnicamente a los 42 municipios en el marco de la ley 1276 de 2009 para fortalecer el desarrollo de los programas Centros Vida y Centros de Protección</t>
  </si>
  <si>
    <t>Asistencia técnica para el fortalecimiento del desarrollo de los programas Centros Vida y Centros de Protección</t>
  </si>
  <si>
    <t>Asistencia técnica para la formulación y presentación de proyectos del Sistema General de Regalías</t>
  </si>
  <si>
    <t>Actualizar el 100% de la base catastral de los municipios que lo requieran</t>
  </si>
  <si>
    <t>Elaborar y socializar los 2 informes de los resultados de la evaluación de la MDM, viabilidad financiera</t>
  </si>
  <si>
    <t>Prestar asistencia técnica a las 17 entidades territoriales que reciben recursos del SGP para comunidades Indígenas</t>
  </si>
  <si>
    <t>2030209. El Valle Somos Todos y las Comunidades Religiosas se Protegen</t>
  </si>
  <si>
    <t>Acción interinstitucional encaminada a los principios de libertad religiosa, de cultos y conciencia, con el objetivo de garantizar la libertad e igualdad religiosa en términos de equidad y reconociendo su aporte al bien común en lo local, regional y nacional</t>
  </si>
  <si>
    <t>Operacionalizar el Plan de Acción para la implementación de la política de libertad religiosa, culto y conciencia en el departamento del Valle del Cauca</t>
  </si>
  <si>
    <t>Implementar una estrategia integral de respeto y reconocimiento a la no discriminación por asuntos religiosos de acuerdo a los lineamientos departamentales</t>
  </si>
  <si>
    <t>5010901. Condiciones y Situaciones Endemoepidemicas</t>
  </si>
  <si>
    <t>Lograr que el 100% de las entidades territoriales mantengan las acciones de la Estrategia de Gestión Integrada - EGI para las enfermedades trasmitidas por vectores</t>
  </si>
  <si>
    <t>Entes territoriales de salud con capacitación del talento humano para la implementación del programa para el desarrollo de la Estrategia de Gestión Integrada EGI - ETV y Zoonosis</t>
  </si>
  <si>
    <t>Lograr que el 100% de las entidades territoriales mantengan las acciones de la Estrategia de Gestión Integrada - EGI para Zoonosis</t>
  </si>
  <si>
    <t>Lograr que el 100% de las entidades territoriales priorizadas por parbovirosis realicen caracterización de factores de riesgo en salud ambiental para mosquitos de importancia en salud pública</t>
  </si>
  <si>
    <t>ESE capacitados para la atención adecuada y oportuna en Dengue</t>
  </si>
  <si>
    <t>Lograr que el 100% de los entes territoriales de competencia del departamento, brinden atención a todas las agresiones observables por animales potencialmente transmisores de rabia</t>
  </si>
  <si>
    <t>Desarrollar públicos en 40 municipios, acciones de inspección, control o erradicación de criaderos intradomiciliarios del vector transmisor de los virus dengue, zika y chikungunya en viviendas y establecimientos,  durante el periodo de gobierno</t>
  </si>
  <si>
    <t>Acciones de inspección, control o erradicación de criaderos intradomiciliarios de vectores</t>
  </si>
  <si>
    <t>5011002. Situaciones en Salud relacionadas con Condiciones Ambientales</t>
  </si>
  <si>
    <t>Acciones sectoriales e intersectoriales del orden nacional y territorial, que permitan incidir en aquellas situaciones de interés en salud pública, mediante la intervención positiva de los factores, riesgos y daños de orden social, sanitario y ambiental, que permitan modificar la carga ambiental de la enfermedad</t>
  </si>
  <si>
    <t>Lograr que el 100% de los entes territoriales de salud de categoría 1, 2 y 3 implementen Planes de Acción con estrategias priorizadas que propicien un ambiente saludable, según requerimientos y normatividad legal vigente</t>
  </si>
  <si>
    <t>Personas en materia de salud ambiental y saneamiento ambiental</t>
  </si>
  <si>
    <t>5020101. Gestión del Conocimiento</t>
  </si>
  <si>
    <t>Aportar a la generación de estudios aplicados y el intercambio de conocimientos, saberes y experiencias, para la apropiación social de la ciencia y la tecnología en los procesos de toma de decisiones y de mejoramiento continuo del hacer estatal</t>
  </si>
  <si>
    <t>Implementar al 100% la política de gestión del conocimiento en la gobernación del Valle del Cauca</t>
  </si>
  <si>
    <t>Observatorio Valle INN creado y operando para coadyudar a la reactivación económica del departamento</t>
  </si>
  <si>
    <t>Mantener actualizado y operando el Sistema de Gestión Social Integral, SIGESI - eGOV Gobierno electrónico y sus plataformas asociadas, en el Valle del Cauca, durante el período de gobierno</t>
  </si>
  <si>
    <t>Mantener actualizado y operando el Sistema de Gestión Social Integral, SIGESI - eGOV Gobierno electrónico y sus plataformas asociadas</t>
  </si>
  <si>
    <t>Asegurar que el 100% de los casos de violencia contra la mujer, reportados en OGEN, sean atendidos oportunamente, durante el periodo de gobierno</t>
  </si>
  <si>
    <t>2010201. Convivencia Integral: Seguridad, Vida, Mujuer, Familia y Entorno</t>
  </si>
  <si>
    <t>Implantar 1 Plan de Acción para garantizar el control del orden público y la protesta en el departamento del Valle del Cauca</t>
  </si>
  <si>
    <t>Garantizar la articulación departamental integral que permita el desarrollo eficiente al seguimiento y monitoreo de la de seguridad y convivencia ciudadana integral</t>
  </si>
  <si>
    <t>Ejecutar 1 programa de formación y/o apoyo logístico dirigido a jueces de paz en aras de garantizar el acceso a la justicia dinamizadora de paz en el departamento del Valle del Cauca</t>
  </si>
  <si>
    <t>Implementar 1 Plan de reconciliación con enfoque étnico diferencial y de genero anualmente</t>
  </si>
  <si>
    <t>Ruta de atencion integral de violencia en parejas de mujeres en consonancia con la ley 1257, creada y promocionada</t>
  </si>
  <si>
    <t>Estrategia intersectorial que permita hacer frente a la situación de seguridad de las mujeres rurales del territorio del Valle del cauca que sean víctimas de cualquier tipo de violencia de género, desarrolladas</t>
  </si>
  <si>
    <t>Violencias en parejas de mujeres, diagnosticado y caracterizado</t>
  </si>
  <si>
    <t>Espacios de coordinación e incidencia institucional frente a la prevención y atención de las violencias de género, fortalecidos</t>
  </si>
  <si>
    <t>Estrategias pedagógicas de implementación para los municipios en el abordaje de la temática de Masculinidades conscientes y equitativas como parte de las acciones de prevenciòn de las violencias de género, generadas</t>
  </si>
  <si>
    <t>Acciones de prevención, detección y atención de las violencias de género y diversidad sexual, en el sector empresarial, promovidas</t>
  </si>
  <si>
    <t>Orientar a 42 municipios en prevención y atención para las mujeres que están expuestas a una agresión, violencia e incluso feminicidio, violencia basada en género (VBG), durante el periodo de gobierno</t>
  </si>
  <si>
    <t>Incrementar en 16% la participación efectiva de los ciudadanos en los espacios de participación ciudadana convocados por la administración departamental durante el periodo de gobierno</t>
  </si>
  <si>
    <t>Incrementar en 0,3% el índice de penetración de conexiones de Internet en los municipios del departamento del Valle del Cauca donde la ERT opera actualmente en el período de gobierno</t>
  </si>
  <si>
    <t>&lt;1</t>
  </si>
  <si>
    <t>&lt;48</t>
  </si>
  <si>
    <t>INSTITUTO DE EDUCACIÓN TÉCNICO PROFESIONAL DE ROLDANILLO - INTEP</t>
  </si>
  <si>
    <t>20303. Participación: Incidencia Efectiva</t>
  </si>
  <si>
    <t>Garantizar el derecho a la participación, para que los individuos y colectivos incidan en los espacios de toma de decisiones y en los ciclos de la gestión pública del departamento</t>
  </si>
  <si>
    <t xml:space="preserve">Cumplir en 100% compromisos adquiridos con la ciudadanía y grupos de interés durante el periodo de gobierno										
</t>
  </si>
  <si>
    <t>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t>
  </si>
  <si>
    <t>Actualizar el 100% el Sistema Unificado de Inversión Publica</t>
  </si>
  <si>
    <t>Actualizar en 100% la Base de Datos del inventario de bienes inmuebles con información de calidad y oportuna para la toma de decisiones en la gobernación del Valle del Cauca</t>
  </si>
  <si>
    <t>Alcanzar 215 mil millones los ingresos de la entidad a través de la comercialización de los productos y servicios durante el periodo de gobierno 2020-2023</t>
  </si>
  <si>
    <t>47 mil millones</t>
  </si>
  <si>
    <t>51,7 mil millones</t>
  </si>
  <si>
    <t>56,8 mil millones</t>
  </si>
  <si>
    <t>59,5 mil millones</t>
  </si>
  <si>
    <t>Alcanzar al 100% proceso de articulación interinstitucional para el desarrollo integral de la política de libertad religiosa, culto y conciencia en el departamento del Valle del Cauca</t>
  </si>
  <si>
    <t>Alcanzar un 35% de vías en buen estado de transitabilidad, de competencia departamental durante el periodo de gobierno</t>
  </si>
  <si>
    <t>Generación de planes de contingencia para atender emergencia ocasiona por la pandemia Coronavirus COVID-19 - componente de control</t>
  </si>
  <si>
    <t>Generación de planes de contingencia para atender emergencia ocasiona por la pandemia Coronavirus COVID-19 - componente de salud</t>
  </si>
  <si>
    <t xml:space="preserve"> Planes de contingencia para atender emergencia ocasiona por la pandemia Coronavirus COVID-19 - componente socioeconómico</t>
  </si>
  <si>
    <t>Ejecutar un Plan de Acción estratégico para la prevención e implementación de medidas de control en materia de convivencia y seguridad ante la emergencia sanitaria COVID-19 en el periodo de gobierno</t>
  </si>
  <si>
    <t>Personas mayores de Centros Vida y Centros de Protección Especial que reciben ayuda alimentaria</t>
  </si>
  <si>
    <t>Beneficiar 1596 creadores y gestores culturales a traves de incetivos  económicos no condicionados</t>
  </si>
  <si>
    <t>Ejecutar 100% el proceso de seguimiento y evaluación del Plan de Desarrollo Departamental de la vigencia 2020-2023, de conformidad con lo establecido en el decreto departamental 1591 de noviembre 30 de 2016</t>
  </si>
  <si>
    <t>Atender a 30000 familias rurales vallecaucanas con proyectos de seguridad alimentaria en el periodo de gobierno</t>
  </si>
  <si>
    <t>Aumentar a 47 las instituciones educativas oficiales en la clasificación en A+, A y B de las pruebas SABER durante el periodo de gobierno</t>
  </si>
  <si>
    <t>Aumentar en 2000 los beneficiarios por intervención y promoción de hábitat sostenible en zona urbana durante el periodo de gobierno</t>
  </si>
  <si>
    <t>Aumentar en 300 hectáreas la producción ecológica y orgánica en zona rural de vocación agropecuaria vallecaucana en el periodo de gobierno</t>
  </si>
  <si>
    <t>Aumentar en 5% el índice de desempeño institucional de la entidad durante el periodo de gobierno</t>
  </si>
  <si>
    <t>Aumentar en 800 los aportes destinados a la construcción de vivienda nueva de interés prioritario y/o mejoramientos de vivienda en zona rural con conexión a servicios públicos para reducir el déficit cuantitativo y/o cualitativo al terminar el periodo de gobierno</t>
  </si>
  <si>
    <t>Aumentar en un 20% la población que accede a los servicios brindados atraves del portal</t>
  </si>
  <si>
    <t>Beneficiar a 1.160.088 personas en cobertura, continuidad y calidad en agua potable y saneamiento básico por medio del Plan Departamental para el manejo empresarial de los servicios de Agua y saneamiento (PDA) durante el periodo de gobierno</t>
  </si>
  <si>
    <t>Capitalizar en 500.000 millon(es) de pesos a entes territoriales para el desarrollo de la región Pacífico, durante el periodo de gobierno</t>
  </si>
  <si>
    <t>Contar con un Modelo de atención de salud mental y convivencia social implementado en las entidades territoriales del departamento</t>
  </si>
  <si>
    <t>Contener en 60 la tasa de casos intento suicida por cada 100.000 habitantes, anualmente durante el período de gobierno</t>
  </si>
  <si>
    <t>Contener en el 30%, el porcentaje de violencia de gènero y sexual en Niños, Niñas y Adolescentes que han sufrido maltrato físico, psicológico o sexual, anualmente durante el período de gobierno</t>
  </si>
  <si>
    <t>Coordinar el Sistema Departamental de Gestión del Riesgo de Desastres a traves de la impementación y/o actualización de los elementos e instrurmentos establecidos en la Ley 1523 de 2012, con respecto a los procesos de conocimiento del riesgo, reducción del riesgo y manejo del desastre</t>
  </si>
  <si>
    <t>Crear 1 sistema estadístico de movilidad y seguridad vial rural en los 21 municipios de jurisdicción en vías terciarias rurales del departamento</t>
  </si>
  <si>
    <t>Cumplir 100% el índice de madurez de la política de prevención del daño antijuridico en la atención de los asuntos legales que sean de competencia del departamento administrativo de jurídica del departamento del Valle del Cauca durante el periodo de gobierno</t>
  </si>
  <si>
    <t>Cumplir el 100% de los acuerdos pactados con la Mesa de Concertación Indígena</t>
  </si>
  <si>
    <t>Disminuir en 2 puntos porcentuales los casos de delito (hurto, homicidios, lesiones personales, extorsión, secuestro, etc.) en el departamento del Valle del Cauca, anualmente durante el periodo de gobierno</t>
  </si>
  <si>
    <t>Ejecutar 1 Plan de Acción único departamental de reincorporación como política publica que permita articular acciones</t>
  </si>
  <si>
    <t>Ejecutar acciones para mantener en los 42 municipios del Valle del Cauca los índices de desempeño municipal, eficacia y desempeño fiscal en niveles satisfactorios</t>
  </si>
  <si>
    <t>Ejecutar el 100% del Plan de Acción 2020-2023, del Plan decenal de la población negra</t>
  </si>
  <si>
    <t>Empresarizar a 2000 productores agropecuarios de diferentes grupos poblacionales y étnicos durante el periodo de gobierno</t>
  </si>
  <si>
    <t>Estructurar, ejecutar o supervisar el 100% los proyectos de Ciencia, Tecnología e Innovación programados para el período de gobierno</t>
  </si>
  <si>
    <t>Formular un 1 Plan maestro para la construcción y adecuación de infraestructura deportiva y recreativa en los municipios del Valle del Cauca, durante el período de gobierno</t>
  </si>
  <si>
    <t>Generar a 5 grupos poblacionales procesos orientados a la cogestión e incidencia de la sociedad civil en la agenda pública y en los procesos de toma de decisiones, durante el período de gobierno</t>
  </si>
  <si>
    <t>Generar documentos socioeconómicos</t>
  </si>
  <si>
    <t>Mantener el 70% del volumen de turistas y viajeros que llegan al Valle del Cauca anualmente a partir del año 2021</t>
  </si>
  <si>
    <t>Incrementar en 3% el número de personas que acceden a museos, bibliotecas, exposiciones</t>
  </si>
  <si>
    <t>Mejorar en 1,3% el índice integral anual de convivencia ciudadana (resolución pacífica de conflictos, seguridad y convivenca) en el departamento del Valle del Cauca durante el periodo de gobierno</t>
  </si>
  <si>
    <t>Incrementar en 10% las inversiones y reinversiones nacionales e internacionales para la reactivación económica del departamento del Valle del Cauca durante el periodo de gobierno</t>
  </si>
  <si>
    <t>Mantener en 100% la ruta de cooperación interinstitucional para mejorar la atención al ciudadano, la convivencia y seguridad en el departamento del Valle del Cauca</t>
  </si>
  <si>
    <t>Resolver de fondo el 60% de las investigaciones disciplinarias que se radican en cada vigencia durante el cuatrienio</t>
  </si>
  <si>
    <t>Incrementar 5% el índice de evaluación independiente al sistema de control interno de la gobernación del Valle del Cauca durante el periodo de gobierno</t>
  </si>
  <si>
    <t xml:space="preserve">Implementar en el 100% de las empresas sociales del Estado procesos de gestión de la calidad
</t>
  </si>
  <si>
    <t>Sostener por encima del 83%, el porcentaje de tratamiento exitoso de los casos de tuberculosis pulmonar con baciloscopia positiva que ingresen a tratamiento</t>
  </si>
  <si>
    <t>Lograr que el 60% de los establecimientos de interés para la salud ambiental vigilados y de competencia departamental, cumplan con la normativa sanitaria, anualmente durante el periodo de gobierno</t>
  </si>
  <si>
    <t>Incrementar un 5% el índice de madurez de la política de gestión del conocimiento en el marco de la implementación de MIPG en la gobernación del Valle del Cauca</t>
  </si>
  <si>
    <t>Incrementar un 3% el resultado del componente de desarrollo de la política de Gestión del Talento Humano dentro de la implementación de MIPG en la gobernación del Valle del Cauca</t>
  </si>
  <si>
    <t>Transferir el 12% a la gobernación del Valle del Cauca los recursos del monopolio rentístico</t>
  </si>
  <si>
    <t>Actualizar el 100% de los registros del personal activo, retirado, jubilado y beneficiarios de pensión en las bases de datos de la herramienta Pasivocol para la obtención del cálculo actuarial de la gobernación del Valle del Cauca</t>
  </si>
  <si>
    <t>Incrementar en un 10% los ingresos totales del departamento durante el periodo de gobierno</t>
  </si>
  <si>
    <t>Incrementar en un 70% la cobertura en los municipios del departamento del Valle del Cauca de los beneficios económicos BEPS, para los creadores y gestores culturales vallecaucanos, durante el período de gobierno</t>
  </si>
  <si>
    <t>Mantener al 85% el nivel de satisfaccion de los usuarios de la secretaría de educación departamental respecto a la prestación del servicio</t>
  </si>
  <si>
    <t>Reducir en 8 los casos reportados en Inspección y Vigilancia que afectan la convivencia escolar en las instituciones educativas oficiales del Valle del Cauca, durante el periodo de gobierno</t>
  </si>
  <si>
    <t>Mantener la certificación de la implementación de la política pública de víctimas del conflicto armado, componente atención y asistencía técnica, anualmente</t>
  </si>
  <si>
    <t>Mantener la calificación satisfactoria en la implementación de la política de víctimas componente reparación integral y verdad a víctimas del conflicto armado, anualmente</t>
  </si>
  <si>
    <t xml:space="preserve">Incrementar en cinco puntos porcentuales el índice de madurez de la política de Transparencia e Integridad de la gobernación del Valle durante el periodo de gobierno
                                                                               </t>
  </si>
  <si>
    <t>Impactar 1500 productores rurales mediante la transferencia de conocimiento y tecnologías que generen innovación en la actividad agropecuaria durante el periodo de gobierno</t>
  </si>
  <si>
    <t>Mantener en menos de 2000, la tasa ajustada de años de vida potencialmente perdidos por 100 mil habitantes debido a Enfermedades Crónicas No trasmisibles- ECNT-, durante el período de gobierno</t>
  </si>
  <si>
    <t>Intervenir al menos 300 hectáreas con mecanismos que promueva la restauración, conservación, manejo, uso y aprovechamiento sostenible de la biodiversidad en ecosistemas estratégicos mediante participación comunitaria e interinstitucional durante el cuatrienio</t>
  </si>
  <si>
    <t>Intervenir 1850 hectáreas de importancia estratégica dando cumplimiento a la ordenanza 445 del 2017 política publica de ambiente y gestión integral del recurso hídrico mediante mecanismos que protejan y conserven el recurso hídrico para los habitantes del Valle del Cauca en el cuatrienio</t>
  </si>
  <si>
    <t>Gestionar 4 medidas de adaptación y mitigación que den cumplimiento al Plan Integral de Cambio Climático en el cuatrienio</t>
  </si>
  <si>
    <t xml:space="preserve">Implementar un modelo integral de atención y gestión de información en salud, para incrementar la inteligencia sanitaria, en el marco de los determinantes sociales y la APS, mediante la aplicación de tecnologías de información y de comunicación, en el departamento a 2023
</t>
  </si>
  <si>
    <t>Mantener por debajo de 6 la tasa de accidentes calificados como laborales por cada 100 trabajadores, durante durante el cuatrienio</t>
  </si>
  <si>
    <t>Mantener en menos de 25 la razón de mortalidad Materna a 42 días por 100.000 nacidos vivos durante el período de gobierno</t>
  </si>
  <si>
    <t>Reducir a 1 la tasa de sífilis congénita por 1000 nacidos vivos, anualmente durante el período de gobierno</t>
  </si>
  <si>
    <t>Mantener por debajo de 680 casos por 100 mil habitantes,  la tasa de incidencia de Dengue, anualmente durante el período de gobierno</t>
  </si>
  <si>
    <t>Mantener en cero los casos de rabia humana en el departamento, anualmente durante el período de gobierno</t>
  </si>
  <si>
    <t>Mantener por debajo de 13 el número de defunciones de niños menores de 5 años por cada 1000 nacidos vivos, anualmente durante el período de gobierno</t>
  </si>
  <si>
    <t>Incrementar a 248.000.000.000 pesos las trasferencias de la ILV al departamento durante el periodo de gobierno</t>
  </si>
  <si>
    <t>Lograr que 8 sectores socioeconómicos y ambientales incidan efectivamente en las decisiones gubernamentales a traves del Sistema Nacional de Planeación</t>
  </si>
  <si>
    <t>Cofinanciar el 50% de eventos y competencias deportivas nacionales oficiales donde participen atletas vallecaucanos anualmente</t>
  </si>
  <si>
    <t>Beneficiar al 5% de la población del Valle del Cauca con bienes y servicios de deporte competitivo, formativo y social comunitario, recreación y actividad física durante el período de gobierno</t>
  </si>
  <si>
    <t>Restaurar al 100% la cubierta de la casa Hacienda el Paraíso durante el cuatrienio</t>
  </si>
  <si>
    <t>Formular el 100% del Plan de manejo y protección de la casa Hacienda el Paraíso para el año 2022</t>
  </si>
  <si>
    <t>Reforzar en 20% la sala "HELLEN KELLER" de la biblioteca departamental Jorge Garcés Borrero para incrementar la oferta de servicios a las personas con diferentes tipos de discapacidad</t>
  </si>
  <si>
    <t>Ejecutar el Plan (100%) de Acción interinstitucional de prevención y reacción ante el delito del hurto y/o homicidio en el departamento del Valle del Cauca</t>
  </si>
  <si>
    <t>Cualificar el 100% de las escuelas de padres de las instituciones educativas oficiales en la prevención de la violencia contra la mujer y diferentes violencias que se presentan en la escuela; desde un enfoque diferencial centrado en los DD.HH, la diversidad sexual y de género que mejore la convivencia escolar, durante el periodo de gobierno</t>
  </si>
  <si>
    <t>Ejecutar el 100% de las acciones del Plan de prevención y protección para mujeres víctimas del conflicto armado, con enfoque de género, durante el periodo de gobierno</t>
  </si>
  <si>
    <t>Concurrir con el 100% de recursos a los municipios que soliciten apoyo para la caracterización de la población víctima, de acuerdo a la capacidad institucional</t>
  </si>
  <si>
    <t>Entregar el 100% los insumos para ayuda humanitaria de los municipios que soliciten apoyo, de acuerdo a la capacidad institucional</t>
  </si>
  <si>
    <t>Establecer 100% los proyectos productivos que demande los municipios que soliciten apoyo de acuerdo a la capacidad institucional</t>
  </si>
  <si>
    <t>Concurrir con el 100% de los auxilios funerarios para víctimas del conflicto armado que soliciten apoyo de acuerdo a la capacidad institucional</t>
  </si>
  <si>
    <t>Atender el 100% de sentencias proferidas por jueces para reparar a las víctimas del conflicto armado en el marco de la ley 1448 de 2011 mediante proyectos productivos agropecuarios anualmente</t>
  </si>
  <si>
    <t>Establecer y gestionar un programa para el 100% de las madres comunitarias seleccionadas, que constará de emprendimiento financiero y educativo; adecuación y mejoramiento de sus espacios, en el periodo de gobierno</t>
  </si>
  <si>
    <t>Ejecutar el 100% de las acciones de políticas públicas existentes para la transformación de imaginarios, discursos y prácticas frente a la diversidad sexual y de género (cambio de cultura homofóbica y transfóbica), fortalecimiento de la ruta de atención LGBTIQ+, en el periodo de gobierno</t>
  </si>
  <si>
    <t>Ejecutar 1 proceso de articulación con el 100% de los centros penitenciarios, para el acompañamiento integral y empoderamiento de derechos de las personas del sector LGBTIQ privadas de la libertad, en el cuatrienio</t>
  </si>
  <si>
    <t>Orientar al 100% de las mujeres reincorporadas y excombatientes para que hagan parte de los procesos y proyectos de prevención de la violencia, en el cuatrienio</t>
  </si>
  <si>
    <t>Desarrollar anualmente el 100% de las acciones necesarias para el cumplimiento de los objetos de la política del sector en el marco del Plan Departamental de Manejo Empresarial de los Servicios de Agua y Saneamiento básico PDA del Valle del Cauca</t>
  </si>
  <si>
    <t xml:space="preserve">Incrementar en 1% el puntaje de los resultados en las pruebas SABERPRO de los estudiantes de la Unidad Central del Valle del Cauca - UCEVA, para el periodo 2020-2023 </t>
  </si>
  <si>
    <t xml:space="preserve">Asistir técnicamente el 100% de requerimientos realizados sobre el Conocimiento del Riesgo de Desastres en los municipios del Valle del Cauca, para la identificación de escenarios de riesgo, el análisis y evaluación del riesgo, el monitoreo y seguimiento del riesgo y sus componentes y la comunicación; promoviendo una mayor conciencia del mismo que alimente los procesos de reducción del riesgo y de Manejo de desastres. </t>
  </si>
  <si>
    <t xml:space="preserve">Implementar al 100% un Sistema de Información para una adecuada y eficiente integración del Sistema Nacional de Gestión del Riesgo de Desastres y la comunicación interinstitucional </t>
  </si>
  <si>
    <t>Asistir técnicamente de manera interactiva el 100% de las comunidades, instituciones educativas oficiales y a los Consejos Municipales de Gestión de Riesgo de Desastres que lo requieran  en la construcción de Planes escolares y comunitarios, de gestión del riesgo de desastres</t>
  </si>
  <si>
    <t>Asistir técnicamente el 100% de los requerimientos sobre reducción del Riesgo de Desastres, en los municipios del Valle del Cauca, en la intervención correctiva del riesgo existente, la intervención prospectiva de nuevos escenarios de riesgo y la protección financiera</t>
  </si>
  <si>
    <t>Asistir técnicamente el 100% de los requerimientos sobre manejo del desastre y Sistema de Comando de Incidentes, en los municipios del Valle del Cauca.  Preparación para la respuesta a emergencias, la preparación para la recuperación pos desastre y la ejecución de dicha respuesta la cual comprende rehabilitación y reconstrucción</t>
  </si>
  <si>
    <t>Tramitar el 100% de investigaciones disciplinarias durante el cuatrienio</t>
  </si>
  <si>
    <t>Gestionar el 100% los planes de mejoramiento de la gobernación del Valle del Cauca</t>
  </si>
  <si>
    <t>Ejecutar el 100% del plan de construcción y de mantenimiento de la sede central de Incolballet consistente en el mantenimiento de las instalaciones y construcción de cuatro aulas para clase, una sala de ballet, una bodega para escenografía y vestuario anualmente</t>
  </si>
  <si>
    <t>Beneficiar al 100% de los estudiantes de todos los niveles de las Instituciones educativas con el servicio de alimentación escolar de los municipios NO certificados anualmente</t>
  </si>
  <si>
    <t>Beneficiar al 84% de los estudiantes de las instituciones educativas oficiales priorizadas con kits escolares de manera anual</t>
  </si>
  <si>
    <t>Ejecutar 100% el Plan de Asistencia técnica en las instituciones educativas oficiales de los 34 municipios NO certificados durante el periodo de gobierno</t>
  </si>
  <si>
    <t>Incrementar a 10% el número de Instituciones Educativas de los municipios no certificados con Jornada Única a categoría A y B en las pruebas Saber, durante el periodo de gobierno</t>
  </si>
  <si>
    <t>Incrementar en 10% el número de instituciones educativas oficiales de municipios no certificados del Valle del Cauca que se ubican en las categorías A+, A y B de las pruebas saber, durante el periodo de gobierno</t>
  </si>
  <si>
    <t>Articular el 100% de los procesos de la secretaria de educación como estrategia para el mejoramiento de la gestión de la calidad al modelo operativo por procesos de la Gobernación del Valle del Cauca en el periodo de gobierno</t>
  </si>
  <si>
    <t>Realizar al 100% acciones de fortalecimiento de la gestión de la inspección, vigilancia y control de los establecimientos educativos de los 34 municipios no certificados relacionados con el cumplimiento en la normatividad establecida</t>
  </si>
  <si>
    <t>Mantener al 100% la gestión administrativa de la secretaria de educación del departamento del Valle del Cauca, anualmente, durante el periodo de gobierno</t>
  </si>
  <si>
    <t xml:space="preserve">Lograr que 100% de las Direcciones Locales de Salud y Empresas Administradoras de Planes de Beneficio tengan vigilancia en aseguramiento, anualmente durante el período de gobierno
</t>
  </si>
  <si>
    <t xml:space="preserve">Lograr que el 100% de las Direcciones Locales de Salud se fortalezcan para la gestión del aseguramiento, durante el período de gobierno
</t>
  </si>
  <si>
    <t>Asistir técnicamente al 100% de las entidades territoriales en la formulación de los Analisis de Situación de Salud ASIS (incluyendo el ASIS del deparatmento del Valle), anualmente durante el período de gobierno</t>
  </si>
  <si>
    <t>Lograr que el 100% de los entes territoriales departamental y municipales fortalezcan sus compentecias para la elaboracion, monitoreo y evaluacion del plan territorrial en salud, durante el periodo de gobierno</t>
  </si>
  <si>
    <t>Difundir el 100% de los resultados de las investigaciones avaladas por el Comité de Investigaciones de la secretaría deparatmental de salud, durante el período de gobierno</t>
  </si>
  <si>
    <t>Lograr en un 100% la implementación de los componentes del Plan de Fortalecimiento de la Red Pública de Prestación de Servicios de Salud</t>
  </si>
  <si>
    <t>Implementar en un 100% los componentes del  Plan de Fortalecimiento y Desarrollo Institucional de la secretaría departamental de salud del Valle del Cauca</t>
  </si>
  <si>
    <t>Alcanzar el 80% de cumplimiento del Plan Anual de visitas del Sistema Único de Habilitación SUH en los prestadores de servicios de salud del Valle del Cauca</t>
  </si>
  <si>
    <t xml:space="preserve">Asistir técnicamente al 100% de los actores del Sistema General de Seguridad Social en Salud SGSSS en acreditacion en salud, durante el periodo de gobierno
</t>
  </si>
  <si>
    <t xml:space="preserve">Realizar al 90% de Instituciones Prestadoras de Servicios de Salud IPS  y Trasportadoras Especiales de Pacientes TEP, seguimiento del Sistema de Información de Calidad SIC 
</t>
  </si>
  <si>
    <t xml:space="preserve">Asistir anualmente al 100% de las DLS en el proceso de vigilancia a las Empresas Administradoras de Planes de Beneficio e Instituciones Hospitalarias
</t>
  </si>
  <si>
    <t xml:space="preserve">Atender el 100% de las Peticiones Quejas y Reclamos PQR tramitadas a traves de la oficina del defensor del paciente, con oportunidad
</t>
  </si>
  <si>
    <t xml:space="preserve">Lograr que el 100% de las Empresas Sociales del Estados ESE, cuenten con Planes para el mejoramiento de la infraestructura, dotación de equipos y ambulancias (Plan Bienal en Salud aprobado)
</t>
  </si>
  <si>
    <t>Lograr que el 95% de las Empresas Sociales del Estado ESE hayan implementado la Historia Clínica HC electrónica y la telemedicina</t>
  </si>
  <si>
    <t xml:space="preserve">Transferir el 100% de los recurso de destinación especifica a los Hospitales Universitarios del Valle del Cauca, para mejorar sus capacidades técnicas, de infrraestructura y dotación
</t>
  </si>
  <si>
    <t xml:space="preserve">Lograr que el 100% de las entidades territoriales, activen espacios de participación ciudadana que contribuyan al goce efectivo de los derechos de salud durante el periodo de gobierno
</t>
  </si>
  <si>
    <t xml:space="preserve">Realizar auditoría al 100% de instituciones transplantadoras que conforman la red de donación y trasplantes de la regional tres, durante el período de gobierno
</t>
  </si>
  <si>
    <t xml:space="preserve">Mantener por encima del 90% el cumplimiento de la programación de seguimiento al programa de auditoría para el mejoramiento de la calidad PAMEC de las Direcciones Locales de Salud DLS, Empresas Sociales del Estado ESE e Instituciones Prestadoras de Servicios de Salud IPS
</t>
  </si>
  <si>
    <t xml:space="preserve">Lograr que el 100% de las Direcciones Locales de Salud DLS y las Unidades Primarias Generadoras de Datos UPGD cumplan con la notificación obligatoria de los eventos de interes en Salud Pública, mediante la ejecución de las acciones individuales y colectivas, durante el periodo de gobierno
</t>
  </si>
  <si>
    <t xml:space="preserve">Lograr que el 100% de los laboratorios de la red departamental sean fortalecidos en el programas de control de calidad de exámenes de eventos de interés en salud pública, durante el periodo de gobierno
</t>
  </si>
  <si>
    <t>Lograr que el 100% de los municipios de categoría 4, 5 y 6  hayan implementado el modelo de atención de salud mental y convivencia social, durante el período de gobierno</t>
  </si>
  <si>
    <t>Asistir técnicamente al 100% de los actores del Sistema General de Seguridad Social en Salud de competencia departamental SGSSS en la construcción y fortalecimiento de redes para la atención, cuidado y rehabilitación de la población afectada por diferentes trastornos mentales durante el período de gobierno</t>
  </si>
  <si>
    <t>Lograr que el 95% de las entidades territoriales implementen modelos de atención psicosocial y salud mental a víctimas de la violencia, durante el período de gobierno</t>
  </si>
  <si>
    <t>Lograr que el 100% de los entes territoriales implementen un plan insterinstitucional para la disminución de índices de consumo de Sustancias Psicoactivas -SPA-, durante el período de gobierno</t>
  </si>
  <si>
    <t xml:space="preserve">Lograr al menos el 95% de poblacion habitante de y en calle tengan garantizado el aseguramiento y el acceso para la atención en salud, en los municipios de categorías 4, 5 y 6 del departamento
</t>
  </si>
  <si>
    <t xml:space="preserve">Asistir técnicamente al 100% de los actores del Sistema General de Seguridad Social SGSSS (Direcciones Locales de Salud DLS, Empresas Administradoras de Planes de Beneficio EAPB,  Empresas Sociales del Estado ESE) en el protocolo de Atención Integral en Salud a Población Víctima del conflicto armado con enfoque psicosocial (PAPSIVI)
</t>
  </si>
  <si>
    <t>Asesorar al 100% de los actores del Sistema General de Seguridad Social en Salud SGSSS del deparatmento del Valle del Cauca, en herramientas para la promoción, protección y garantía de los Derechos Sexuales y Reproductivos DDSSR, prevención de embarazos no deseados, Control Prenatal CPN, atención del embarazo, parto y puerperio, con énfasis en Cali, Jamundì, Palmira, Cartago, Buga y Tuluá</t>
  </si>
  <si>
    <t>Evaluar al 100% de los Actores del Sistema General de Seguridad Social en Salud SGSSS de competencia departamental, en el cumplimiento de la rutas de promoción y mantenimiento de la salud y materno perinatal con énfasis en los distritos de Cali y Buenaventura, y los municipios de Jamundí, Palmira, Cartago, Buga y Tuluá</t>
  </si>
  <si>
    <t>Lograr que el 100% de los entes territoriales esten fortalecidos institucional y comunitariamente para la promoción, protección y garantía de los derechos sexuales y reproductivos, durante el periodo de gobierno</t>
  </si>
  <si>
    <t>Evaluar al 100% de los actores del Sistema General de Seguridad Social en Salud SGSSS de competencia del departamento, con énfasis en los de mayor carga de enfermedad, en el cumplimiento de Guías de Práctica Clínica y Rutas de Atención Integral de Salud -GPC - RIAS-, durante el período de gobierno</t>
  </si>
  <si>
    <t>Evaluar al 100% de los actores del Sistema General de Seguridad Social en Salud SGSSS de competencia departamental, en el cumplimiento de las rutas de promoción y mantenimiento de la salud y materno perinatal (servicios amigable - adolescentes), con énfasis en los distritos de Cali y Buenaventura, y los municipios de Jamundí, Palmira, Cartago, Buga y Tuluá</t>
  </si>
  <si>
    <t>Lograr que el 100% de los actores del SGSSS en el departamento esten fortalecidos para la gestion institucional y comunitaria requerida en la eliminaciòn de síìfilis congénita, durante el período de Gobierno</t>
  </si>
  <si>
    <t>Realizar asistencia tecnica al 100% de los actores del SGSSS  (40 direcciones locales y 13 EPS) en el fortalecimiento institucional y comunitario para la protección y garantía de los derechos y deberes de salud sexual y reproductiva de Niños, Niñas y Adolescentes, con énfasis en municipios con mayor ruralidad</t>
  </si>
  <si>
    <t>Lograr que el 100% de las Empresas Promotoras de Salud EPS y Empresas Sociales del Estado ESE, implementen las herramientas técnicas de las rutas, estrategias y programas para las Enfermedades Crónicas No Trasmisibles ENT y sus factores de riesgo</t>
  </si>
  <si>
    <t>Lograr que el 100% de las ESE de baja complejidad conformen redes comunitarias con organizaciones de pacientes y comunidad que apoyan el control de las ENT y sus factores de riesgo</t>
  </si>
  <si>
    <t>Ejecutar al 100% el Plan de estilos de vida saludables a través del convenio con el Instituto del Deporte la Educación Física y Recreación del Valle del Cauca INDERVALLE, en la estrategia de escuela saludable, en 41 municipios, durante el período de gobierno</t>
  </si>
  <si>
    <t>Asistir técnicamemente al 100% de las Direcciones Locales de Salud DLS y las Empresas Administradoras de Planes de Beneficio EAPB eimplementación de planes estratégicos orientados "Hacia el fin de la tuberculosis" y la "eliminación de la Lepra", durante el período de gobierno</t>
  </si>
  <si>
    <t>Lograr que 100% de los municipios categoria 4,5 y 6 implementen acciones de promocion y prevencion de enfermedades desatendidas, priorizando enfermedades antihelminticas, durante el periodo de gobierno</t>
  </si>
  <si>
    <t>Lograr que el 100% de las Direcciones Locales de Salud DLS garanticen el seguimiento a los actores del sistema sobre manejo de programas: Programa Ampliado de Inmunizaciones PAI, Atención Integral de Enfermedades Prevalentes de la Infancia AIEPI e Infección Respiratoria Aguda IRA</t>
  </si>
  <si>
    <t>Asistir al 95% de los actores del SGSSS (Entidades Territoriales, Empresas Administradoras de Planes de Beneficio y Empresas Sociales del Estado) en fortalecimiento institucional del programa ampliado de inmunizaciones (PAI) y la estrategia AIEPI, durante el periodo de gobierno</t>
  </si>
  <si>
    <t xml:space="preserve">Lograr que el 100% de las entidades territoriales municipales, cuenten con Planes de gestión del riesgo en salud articulado con los actores del Sistema Nacional para la Prevención y Atención de Desastres - SNPAD, al 2023
</t>
  </si>
  <si>
    <t xml:space="preserve">Lograr que el 100% de las entidades territoriales municipales apliquen adecuadamente el Reglamento Sanitario Internacional RSI 2005, durante el período de gobierno
</t>
  </si>
  <si>
    <t xml:space="preserve">Regular el 100% de las atenciones en salud generadas por emergencias y desastres naturales o antrópicas que se presenten en el departamento del Valle
</t>
  </si>
  <si>
    <t xml:space="preserve">Asistir al 100% de las Direcciones Locales de Salud en la formulación e implementación del Sistema de Emergencias Médicas durante el período de gobierno 
</t>
  </si>
  <si>
    <t xml:space="preserve">Lograr que el 100% de las Empresas Sociales del Estado cuenten con Planes hospitalarios de emergencias actualizados anualmente al 2023
</t>
  </si>
  <si>
    <t>Implementar en 85% el Modelo Integrado de Planeación y Gestión MIPG a nivel central durante el periodo de gobierno</t>
  </si>
  <si>
    <t>Representar en el 100% los intereses de defensa y legalidad de las actuaciones prejudiciales y judiciales que sean competencia del departamento administrativo de jurídica en el marco de la prevención del daño antijuridico del departamento del Valle del Cauca durante el periodo de gobierno</t>
  </si>
  <si>
    <t>Asesorar en el 100% los procesos contractuales conforme a las solicitudes presentadas que sean competencia del departamento administrativo de jurídica, en el marco de la prevención del daño antijuridico del departamento del Valle del Cauca durante el periodo de gobierno</t>
  </si>
  <si>
    <t>Aumentar en un 5% el índice de gobierno digital</t>
  </si>
  <si>
    <t>Implantar el 50% del portal único del ciudadano vallecaucano por fases, durante el periodo de gobierno</t>
  </si>
  <si>
    <t>Incrementar un 2% la satisfacción general del servicio desde el fortalecimiento a la capacidad misional en la gobernación del Valle del Cauca</t>
  </si>
  <si>
    <t>Ejecutar en un 100% el programa de Gestión Integral de Residuos Solidos GIRS en la gobernación del Valle del Cauca</t>
  </si>
  <si>
    <t>Ajustar al 100% la estructura organizacional conforme a las necesidades para optimizar la prestación de servicio para el ciudadano en la gobernación del Valle del Cauca</t>
  </si>
  <si>
    <t>Aumentar un 15% clientes nuevos entre el sector publico y privado en el cuatrienio</t>
  </si>
  <si>
    <t>Depurar el 100% de la deuda presunta y real por aportes a pensión con fondos de pensiones privados y colpensiones, y las demas deudas en materia de seguridad social y parafiscales de la gobernación del Valle del Cauca</t>
  </si>
  <si>
    <t>Actualizar el 100% de los registros, salarios y mesadas del personal activo, retirado, jubilado y beneficiario de pensión de la gobernación del Valle del Cauca en la herramienta PASIVCOL</t>
  </si>
  <si>
    <t xml:space="preserve">Trasladar el 100% de los jubilados y beneficiarios de pensión que hayan cumplido con los requisitos requeridos de ley y que sean sujetos a compatibilidad pensional con Colpensiones de la gobernación del Valle del Cauca </t>
  </si>
  <si>
    <t>Retirar el 100% de los recursos disponibles correspondientes al pago de mesadas pensionales del Fondo Nacional de Pensiones de las Entidades Territoriales (FONPET) en la gobernación del Valle del Cauca</t>
  </si>
  <si>
    <t>Cumplir el 3% de la rentabiilidad mínima a la Beneficencia del Valle del contrato de concesión por concepto de apuestas permanentes o chance</t>
  </si>
  <si>
    <t xml:space="preserve">Asistir técnicamente al 100% de las Direcciones Locales de Salud DLS para garatizar la continuidad y fortalecimiento de la estrategia Instituciones Amigas de la Mujer y la Infancia IAMI 
</t>
  </si>
  <si>
    <t>Monitorear al menos el 60% de los escolares de instituciones públicas de los 34 municipios no certificados en educación, en los indicadores de talla y peso, durante el período de gobierno</t>
  </si>
  <si>
    <t>Apoyo a guías turísticos con el 10% de los cupos en capacitaciones para las comunidades Indígenas</t>
  </si>
  <si>
    <t>Incrementar a 939.750 (5%) el número de visitantes en los centros operativos de INCIVA a través de actividades de apropiación del conocimiento durante el cuatrienio</t>
  </si>
  <si>
    <t>Incrementar el número de visitantes en los centros operativos de INCIVA, a través de exposiciones y actividades de apropiación social del conocimiento</t>
  </si>
  <si>
    <t xml:space="preserve">1. DIMENSIÓN DE TALENTO HUMANO </t>
  </si>
  <si>
    <t>2. DIMENSIÓN DE DIRECCIONAMIENTO ESTRATÉGICO Y PLANEACIÓN</t>
  </si>
  <si>
    <t>3. DIMENSIÓN DE GESTIÓN CON VALORES PARA RESULTADOS</t>
  </si>
  <si>
    <t>4. DIMENSIÓN DE EVALUACIÓN DE RESULTADOS</t>
  </si>
  <si>
    <t>5. DIMENSIÓN DE INFORMACIÓN Y COMUNICACIÓN</t>
  </si>
  <si>
    <t>6. DIMENSIÓN DE GESTIÓN DEL CONOCIMIENTO</t>
  </si>
  <si>
    <t xml:space="preserve">7. DIMENSIÓN DE CONTROL INTERNO </t>
  </si>
  <si>
    <t>1.1 Política de Gestión del Talento humano</t>
  </si>
  <si>
    <t>1.2 Política de Integridad</t>
  </si>
  <si>
    <t xml:space="preserve">2.1 Política de Planeación Institucional </t>
  </si>
  <si>
    <t>2.2 Política de Gestión Presupuestal y eficiencia del Gasto Público</t>
  </si>
  <si>
    <t xml:space="preserve">3.1 Política de fortalecimiento organizacional y simplificación de procesos </t>
  </si>
  <si>
    <r>
      <t xml:space="preserve">1. </t>
    </r>
    <r>
      <rPr>
        <sz val="11"/>
        <color theme="1"/>
        <rFont val="Century Gothic"/>
        <family val="2"/>
      </rPr>
      <t>Fin de la Pobreza: Poner fin a la pobreza en todas sus formas en todo el mundo</t>
    </r>
  </si>
  <si>
    <r>
      <t xml:space="preserve">2. </t>
    </r>
    <r>
      <rPr>
        <sz val="11"/>
        <color theme="1"/>
        <rFont val="Century Gothic"/>
        <family val="2"/>
      </rPr>
      <t>Hambre Cero: Poner fin al hambre, lograr la seguridad alimentaria y la mejora de la nutrición y promover la agricultura sostenible</t>
    </r>
  </si>
  <si>
    <r>
      <t>3.</t>
    </r>
    <r>
      <rPr>
        <sz val="11"/>
        <color theme="1"/>
        <rFont val="Times New Roman"/>
        <family val="1"/>
      </rPr>
      <t xml:space="preserve">            </t>
    </r>
    <r>
      <rPr>
        <sz val="11"/>
        <color theme="1"/>
        <rFont val="Century Gothic"/>
        <family val="2"/>
      </rPr>
      <t>Salud y Bienestar: Garantizar una vida sana y promover el bienestar para todos en todas las edades</t>
    </r>
  </si>
  <si>
    <r>
      <t>4.</t>
    </r>
    <r>
      <rPr>
        <sz val="11"/>
        <color theme="1"/>
        <rFont val="Times New Roman"/>
        <family val="1"/>
      </rPr>
      <t xml:space="preserve">            </t>
    </r>
    <r>
      <rPr>
        <sz val="11"/>
        <color theme="1"/>
        <rFont val="Century Gothic"/>
        <family val="2"/>
      </rPr>
      <t>Educación de Calidad: Garantizar una educación inclusiva, equitativa y de calidad y promover oportunidades de aprendizaje durante toda la vida para todos</t>
    </r>
  </si>
  <si>
    <r>
      <t>5.</t>
    </r>
    <r>
      <rPr>
        <sz val="11"/>
        <color theme="1"/>
        <rFont val="Times New Roman"/>
        <family val="1"/>
      </rPr>
      <t xml:space="preserve">            </t>
    </r>
    <r>
      <rPr>
        <sz val="11"/>
        <color theme="1"/>
        <rFont val="Century Gothic"/>
        <family val="2"/>
      </rPr>
      <t>Igualdad De Género: Lograr la igualdad entre los géneros y empoderar a todas las mujeres y las niñas</t>
    </r>
  </si>
  <si>
    <r>
      <t>6.</t>
    </r>
    <r>
      <rPr>
        <sz val="11"/>
        <color theme="1"/>
        <rFont val="Times New Roman"/>
        <family val="1"/>
      </rPr>
      <t xml:space="preserve">            </t>
    </r>
    <r>
      <rPr>
        <sz val="11"/>
        <color theme="1"/>
        <rFont val="Century Gothic"/>
        <family val="2"/>
      </rPr>
      <t>Agua Limpia y Saneamiento: Garantizar la disponibilidad de agua y su gestión sostenible y el saneamiento para todos.</t>
    </r>
  </si>
  <si>
    <r>
      <t>7.</t>
    </r>
    <r>
      <rPr>
        <sz val="11"/>
        <color theme="1"/>
        <rFont val="Times New Roman"/>
        <family val="1"/>
      </rPr>
      <t xml:space="preserve">            </t>
    </r>
    <r>
      <rPr>
        <sz val="11"/>
        <color theme="1"/>
        <rFont val="Century Gothic"/>
        <family val="2"/>
      </rPr>
      <t>Energía Asequible y no Contaminante: Garantizar el acceso a una energía asequible, segura, sostenible y moderna para todos.</t>
    </r>
  </si>
  <si>
    <r>
      <t>8.</t>
    </r>
    <r>
      <rPr>
        <sz val="11"/>
        <color theme="1"/>
        <rFont val="Times New Roman"/>
        <family val="1"/>
      </rPr>
      <t xml:space="preserve">            </t>
    </r>
    <r>
      <rPr>
        <sz val="11"/>
        <color theme="1"/>
        <rFont val="Century Gothic"/>
        <family val="2"/>
      </rPr>
      <t>Trabajo Decente y Crecimiento Económico: Promover el crecimiento económico sostenido, inclusivo y sostenible, el empleo pleno y productivo y el trabajo decente para todos.</t>
    </r>
  </si>
  <si>
    <r>
      <t>9.</t>
    </r>
    <r>
      <rPr>
        <sz val="11"/>
        <color theme="1"/>
        <rFont val="Times New Roman"/>
        <family val="1"/>
      </rPr>
      <t xml:space="preserve">            </t>
    </r>
    <r>
      <rPr>
        <sz val="11"/>
        <color theme="1"/>
        <rFont val="Century Gothic"/>
        <family val="2"/>
      </rPr>
      <t>Industria, Innovación e Infraestructura: Construir infraestructuras resilientes, promover la industrialización inclusiva y sostenible y fomentar la innovación.</t>
    </r>
  </si>
  <si>
    <r>
      <t>10.</t>
    </r>
    <r>
      <rPr>
        <sz val="11"/>
        <color theme="1"/>
        <rFont val="Times New Roman"/>
        <family val="1"/>
      </rPr>
      <t xml:space="preserve">        </t>
    </r>
    <r>
      <rPr>
        <sz val="11"/>
        <color theme="1"/>
        <rFont val="Century Gothic"/>
        <family val="2"/>
      </rPr>
      <t>Reducción de las Desigualdades: Reducir la desigualdad en y entre los países.</t>
    </r>
  </si>
  <si>
    <r>
      <t>11.</t>
    </r>
    <r>
      <rPr>
        <sz val="11"/>
        <color theme="1"/>
        <rFont val="Times New Roman"/>
        <family val="1"/>
      </rPr>
      <t xml:space="preserve">        </t>
    </r>
    <r>
      <rPr>
        <sz val="11"/>
        <color theme="1"/>
        <rFont val="Century Gothic"/>
        <family val="2"/>
      </rPr>
      <t>Ciudades y Comunidades Sostenibles: Lograr que las ciudades y los asentamientos humanos sean inclusivos, seguros, resilientes y sostenibles.</t>
    </r>
  </si>
  <si>
    <r>
      <t>12.</t>
    </r>
    <r>
      <rPr>
        <sz val="11"/>
        <color theme="1"/>
        <rFont val="Times New Roman"/>
        <family val="1"/>
      </rPr>
      <t xml:space="preserve">        </t>
    </r>
    <r>
      <rPr>
        <sz val="11"/>
        <color theme="1"/>
        <rFont val="Century Gothic"/>
        <family val="2"/>
      </rPr>
      <t>Producción y Consumo Responsables: Garantizar modalidades de consumo y producción sostenibles.</t>
    </r>
  </si>
  <si>
    <r>
      <t>13.</t>
    </r>
    <r>
      <rPr>
        <sz val="11"/>
        <color theme="1"/>
        <rFont val="Times New Roman"/>
        <family val="1"/>
      </rPr>
      <t xml:space="preserve">        </t>
    </r>
    <r>
      <rPr>
        <sz val="11"/>
        <color theme="1"/>
        <rFont val="Century Gothic"/>
        <family val="2"/>
      </rPr>
      <t>Acción por el Clima: Adoptar medidas urgentes para combatir el cambio climático y sus efectos.</t>
    </r>
  </si>
  <si>
    <r>
      <t>14.</t>
    </r>
    <r>
      <rPr>
        <sz val="11"/>
        <color theme="1"/>
        <rFont val="Times New Roman"/>
        <family val="1"/>
      </rPr>
      <t xml:space="preserve">        </t>
    </r>
    <r>
      <rPr>
        <sz val="11"/>
        <color theme="1"/>
        <rFont val="Century Gothic"/>
        <family val="2"/>
      </rPr>
      <t>Vida Submarina: Conservar y utilizar en forma sostenible los océanos, los mares y los recursos marinos para el desarrollo sostenible.</t>
    </r>
  </si>
  <si>
    <r>
      <t>15.</t>
    </r>
    <r>
      <rPr>
        <sz val="11"/>
        <color theme="1"/>
        <rFont val="Times New Roman"/>
        <family val="1"/>
      </rPr>
      <t xml:space="preserve">        </t>
    </r>
    <r>
      <rPr>
        <sz val="11"/>
        <color theme="1"/>
        <rFont val="Century Gothic"/>
        <family val="2"/>
      </rPr>
      <t>Vida de Ecosistemas Terrestres: Proteger, restablecer y promover el uso sostenible de los ecosistemas terrestres, gestionar los bosques de forma sostenible, luchar contra la desertificación, detener e invertir la degradación de las tierras y poner freno a la pérdida de la diversidad biológica.</t>
    </r>
  </si>
  <si>
    <r>
      <t>16.</t>
    </r>
    <r>
      <rPr>
        <sz val="11"/>
        <color theme="1"/>
        <rFont val="Times New Roman"/>
        <family val="1"/>
      </rPr>
      <t xml:space="preserve">        </t>
    </r>
    <r>
      <rPr>
        <sz val="11"/>
        <color theme="1"/>
        <rFont val="Century Gothic"/>
        <family val="2"/>
      </rPr>
      <t>Paz Justicia e Instituciones Sólidas: Promover sociedades pacíficas e inclusivas para el desarrollo sostenible, facilitar el acceso a la justicia para todos y crear instituciones eficaces, responsables e inclusivas a todos los niveles.</t>
    </r>
  </si>
  <si>
    <t xml:space="preserve">ÉNFASIS DE GOBIERNO </t>
  </si>
  <si>
    <t>Ambiente y desarrollo sostenible</t>
  </si>
  <si>
    <t>Desarrollo Turísitco</t>
  </si>
  <si>
    <t>Desarrollo Económico</t>
  </si>
  <si>
    <t>Deporte, recreación, arte y cultura</t>
  </si>
  <si>
    <t>SGR_20</t>
  </si>
  <si>
    <t>SGR_21</t>
  </si>
  <si>
    <t>SGR_22</t>
  </si>
  <si>
    <t>SGR_23</t>
  </si>
  <si>
    <t xml:space="preserve">10101. Valle Oro Puro
</t>
  </si>
  <si>
    <t xml:space="preserve">10102. Deporte y Turismo 
</t>
  </si>
  <si>
    <t>10201. Valle Destino Turístico, Competitivo y Sostenible</t>
  </si>
  <si>
    <t xml:space="preserve">10202. Valle Atractivo Con Emprendimiento Cultural y Economía Creativa
</t>
  </si>
  <si>
    <t xml:space="preserve">10203. Valle para el Mundo
</t>
  </si>
  <si>
    <t xml:space="preserve">10301. Patrimonio e Identidad Vallecaucana
</t>
  </si>
  <si>
    <t>10302. Desarrollo Artistíco y Cultural Vallecaucano</t>
  </si>
  <si>
    <t xml:space="preserve">10303. Fortalecimiento de la Infraestructura Cultural del Valle del Cauca
</t>
  </si>
  <si>
    <t>20101. Justicia y Seguridad con Inclusión y Equidad</t>
  </si>
  <si>
    <t>20102. Convivencia y Resolución Pacífica de Conflictos</t>
  </si>
  <si>
    <t>20201. Prevención y Protección a Víctimas del Conflicto Armado</t>
  </si>
  <si>
    <t>20202. Atención y Asistencia con Enfoque Diferencial y Participación Efectiva de Víctimas del Conflicto Armado</t>
  </si>
  <si>
    <t>20203. Reparación Integral y Verdad a Víctimas del Conflicto Armado</t>
  </si>
  <si>
    <t xml:space="preserve">20301. Los Defensores Somos Todos </t>
  </si>
  <si>
    <t>20302. Valle, Territorio de Paz Inclusivo y Modelo de Respeto a las Identidades</t>
  </si>
  <si>
    <t>20304. Gobierno Transparente e Íntegro</t>
  </si>
  <si>
    <t>20401. Consolidación de la Paz Territorial</t>
  </si>
  <si>
    <t xml:space="preserve">20402. Implementación de Acuerdos y Construcción y Paz
</t>
  </si>
  <si>
    <t xml:space="preserve">20501. Atención Integral con Enfoque Diferencial y Étnico a la Población Reincorporada
</t>
  </si>
  <si>
    <t xml:space="preserve">20502. Inclusión con Enfoque Diferencial y Étnico de la Población Reincorporada en el Campo Social, Económico y Político </t>
  </si>
  <si>
    <t>30101. Apuestas Productivas en las Ciudades</t>
  </si>
  <si>
    <t>30102. Asociatividad y Desarrollo Empresarial</t>
  </si>
  <si>
    <t>30103. Valle Internacional</t>
  </si>
  <si>
    <t>30201. Habitat Sostenible</t>
  </si>
  <si>
    <t>30202. Servicios Públicos Eficientes y Sostenibles</t>
  </si>
  <si>
    <t xml:space="preserve">30301. Cerrando Brechas en Educación </t>
  </si>
  <si>
    <t>30302. Vivienda Digna</t>
  </si>
  <si>
    <t>30303. Equipamientos de Recreación y Deporte</t>
  </si>
  <si>
    <t>30304. Convivencia con Enfoque Diferencial</t>
  </si>
  <si>
    <t>30401. Infraestructura para el Desarrollo, Conectividad y Competitividad</t>
  </si>
  <si>
    <t>30402. Transformación Científica, Digital e Innovadora</t>
  </si>
  <si>
    <t>30403. Divulgación de la Estrategia de Movilidad Segura en el Departamento del Valle del Cauca</t>
  </si>
  <si>
    <t>40101. Gestión Integral de la Biodiversidad y sus Servicios Ecosistémicos</t>
  </si>
  <si>
    <t>40201. Gestión Integral del Recurso Hídrico del Valle del Cauca</t>
  </si>
  <si>
    <t>40301. Gestión del Riesgo de Desastres, Cambio y Variabilidad Climática</t>
  </si>
  <si>
    <t>40401. Educación Ambiental Integral</t>
  </si>
  <si>
    <t>40501. Plan de Contigencia - Componente de Control</t>
  </si>
  <si>
    <t>40502. Plan de Contigencia - Componente de Salud</t>
  </si>
  <si>
    <t>40503. Plan de Contigencia - Componente Gestión del Riesgo</t>
  </si>
  <si>
    <t>40504. Plan de Contigencia - Componente Socioeconómico</t>
  </si>
  <si>
    <t>50101. Eficiencia y Eficacia del Sector Público</t>
  </si>
  <si>
    <t>50102. Educación Incluyente</t>
  </si>
  <si>
    <t>50103. Autoridad Sanitaria para la Gestión de la Salud</t>
  </si>
  <si>
    <t>50104. Convivencia Social y Salud Mental</t>
  </si>
  <si>
    <t>50105. Gestión Diferencial de las Poblaciones Vulnerables</t>
  </si>
  <si>
    <t>50106. Salud y Ámbito Laboral</t>
  </si>
  <si>
    <t>50107. Sexualidad y Derechos Sexuales y Reproductivos</t>
  </si>
  <si>
    <t>50108. Vida Saludable y Condiciones No Transmisibles</t>
  </si>
  <si>
    <t>50109. Vida Saludable y Enfermedades Transmisibles</t>
  </si>
  <si>
    <t>50110. Salud Ambiental</t>
  </si>
  <si>
    <t>50111. Salud Pública en Emergencias y Desastres</t>
  </si>
  <si>
    <t>50201. Conocimiento e Innovación en el Sector Público</t>
  </si>
  <si>
    <t>50202. Transformación Digital</t>
  </si>
  <si>
    <t>50301. Valle del Cauca: Institucionalidad con Resultados</t>
  </si>
  <si>
    <t>50401. Hacienda Pública Saludable</t>
  </si>
  <si>
    <t>50501. Regiones para el Desarrollo</t>
  </si>
  <si>
    <t>50502. Gobernanza Territorial Estratégica</t>
  </si>
  <si>
    <t>60101. Suficiencia, Autonomía, Seguridad y Soberanía Alimentaria y Nutricional</t>
  </si>
  <si>
    <t>60102. Producción, Conservación</t>
  </si>
  <si>
    <t>60201. Planificación y Ordenamiento Productivo</t>
  </si>
  <si>
    <t>60202. Apuesta Productiva y de Competitividad con Visión Empresarial</t>
  </si>
  <si>
    <t>60301. Infraestructura para el Desarrollo del Campo</t>
  </si>
  <si>
    <t>60302. Valle Rural, Económico, Social y Seguro</t>
  </si>
  <si>
    <t>60401. Adopción e Innovación Tecnológica del Sector Agropecuario y Pesquero</t>
  </si>
  <si>
    <t>60402. Transformación Digital en el Campo Vallecaucano</t>
  </si>
  <si>
    <t>60501. Territorio, Ambiente y Propiedad Intelectual</t>
  </si>
  <si>
    <t>60502. Educación Propia y Cultura</t>
  </si>
  <si>
    <t>60503. Economía y Desarrollo Propio (Planeación, Gestión, Administración y Finanzas)</t>
  </si>
  <si>
    <t>60504. Derechos Humanos, Paz y Guardia Indígena</t>
  </si>
  <si>
    <t>60505. Mujer, Familia y Adulto Mayor</t>
  </si>
  <si>
    <t>60506. Juventud y Comunicación</t>
  </si>
  <si>
    <t xml:space="preserve">1020301. Impulso al Posicionamiento del Destino
</t>
  </si>
  <si>
    <t xml:space="preserve">1030102. Educación con Pertinencia y Enfoque Diferencial Étnico
</t>
  </si>
  <si>
    <t xml:space="preserve">1030104. Apoyo al Paisaje Cultural Cafetero
</t>
  </si>
  <si>
    <t>2010102. El Valle se la Juega por la Legalidad y la Integridad</t>
  </si>
  <si>
    <t>2010101. Justicia Alternativa Dinamizadora de la Paz</t>
  </si>
  <si>
    <t xml:space="preserve">2010202. Escuelas Seguras, Sanas y Pacíficas </t>
  </si>
  <si>
    <t>2020101. Prevención Temprana y Urgente para Víctimas del Conflicto Armado, con Enfoque Diferencial y Étnico</t>
  </si>
  <si>
    <t>2020102. Protección para Personas, Grupos, Organizaciones, Comunidades y Patrimonios Víctimas del Conflicto Armado</t>
  </si>
  <si>
    <t>2020201. Acciones de Información y Orientación a Víctimas del Conflicto Armado</t>
  </si>
  <si>
    <t>2020202. Estrategia de Corresponsabilidad en el Departamento</t>
  </si>
  <si>
    <t>2020203. Participación y Seguimiento de la Política Pública de Víctimas en el Departamento</t>
  </si>
  <si>
    <t>2030207. El Valle Somos Todos y la Comunidad LGTBIQ+ se protege</t>
  </si>
  <si>
    <t xml:space="preserve">2040101. Arquitectura Institucional para la Paz </t>
  </si>
  <si>
    <t>2030303. Gobierno Colaborativo</t>
  </si>
  <si>
    <t>4030103. Reducción del Riesgo de Desastres</t>
  </si>
  <si>
    <t>2050201. Generación de Ingresos: Emprendimiento y Empleabilidad</t>
  </si>
  <si>
    <t>2020301. Restitución a Víctimas del Conflicto Armado</t>
  </si>
  <si>
    <t>5040104. Banco de Desarrollo</t>
  </si>
  <si>
    <t>6020201. Encadenamientos Agroalimentarios</t>
  </si>
  <si>
    <t>4010101. Protección, Restauración y Conservación de la Base Natural y su Biodiversidad</t>
  </si>
  <si>
    <t>4040102. Participación para la Gestión Ambiental</t>
  </si>
  <si>
    <t>5010101. Prevención y Defensa de lo Público</t>
  </si>
  <si>
    <t>4010102. Conocimiento de la Biodiversidad del Valle del Cauca</t>
  </si>
  <si>
    <t>5010201. Todos a Estudiar</t>
  </si>
  <si>
    <t>4020102. Reducción de la Contaminación y Mejoramiento de la Calidad del Recurso Hídrico</t>
  </si>
  <si>
    <t>5010902. Enfermedades Emergentes, Re-Emergentes y Desatendidas</t>
  </si>
  <si>
    <t>2020302. Retornos y Reparación a Víctimas del Conflicto Armado</t>
  </si>
  <si>
    <t>5010202. Gestión Educativa</t>
  </si>
  <si>
    <t>5010301. Estrategias para Garantizar el Aseguramiento</t>
  </si>
  <si>
    <t>5010305. Vigilancia Epidemiologica y Sanitaria</t>
  </si>
  <si>
    <t>2030203. El Valle Somos Todos y la Juventud se Protege</t>
  </si>
  <si>
    <t>5010501. Discapacidad</t>
  </si>
  <si>
    <t>5010903. Enfermedades Inmunoprevenibles</t>
  </si>
  <si>
    <t>5020201. Ecosistemas de Economía Digital</t>
  </si>
  <si>
    <t>5040101. Saneamiento Fiscal</t>
  </si>
  <si>
    <t>5020202. Infraestructura Tecnológica y Sistemas de Información</t>
  </si>
  <si>
    <t xml:space="preserve">4010103. Aprovechamiento Sostenible de la Biodiversidad para el Desarrollo Rural </t>
  </si>
  <si>
    <t>4050101. Fortalecimiento de los Organismos de Control para atender la emergencia sanitaria, económica, social y ecológica ocasionada por el Coronavirus COVID-19</t>
  </si>
  <si>
    <t>5010401. Prevención y Atención Integral a Problemas y Trastornos Mentales y a Diferentes Formas de Violencia</t>
  </si>
  <si>
    <t>6020202. Apuesta por la Competitividad Económica y Desarrollo del Campo Vallecaucano</t>
  </si>
  <si>
    <t>6010103. Calidad e Inocuidad de los Alimentos</t>
  </si>
  <si>
    <t>4050201. Fortalecimiento de la Red Hospitalaria del Departamento para atender la emergencia sanitaria, económica, social y ecológica ocasionada por el Coronavirus COVID-19</t>
  </si>
  <si>
    <t>5011101. Gestión Integral de Riesgos en Emergencias y Desastres</t>
  </si>
  <si>
    <t>2050202. Reincorporados y Excombatientes le Apuestan a la Paz con Proyectos Productivos y/o Innovadores</t>
  </si>
  <si>
    <t>5010505. Víctimas del Conflicto Armado Interno</t>
  </si>
  <si>
    <t>2030205. El Valle Somos Todos y las Personas Mayores se Protegen</t>
  </si>
  <si>
    <t>5010304. Provisión Adecuada de Servicios de Salud</t>
  </si>
  <si>
    <t>2030208. El Valle Somos Todos y los Afrodescendientes se Protegen</t>
  </si>
  <si>
    <t>2030206. El Valle Somos Todos y la Mujer se Protege</t>
  </si>
  <si>
    <t>2030204. El Valle Somos Todos y la Población en Condición de Discapacidad se Protege</t>
  </si>
  <si>
    <t>4030104. Manejo de Desastres y Emergencias</t>
  </si>
  <si>
    <t>5010601. Seguridad y Salud en el Trabajo</t>
  </si>
  <si>
    <t>4050301. Atender la Emergencia con ayuda humanitaria</t>
  </si>
  <si>
    <t>5010801. Condiciones Crónicas Prevalentes</t>
  </si>
  <si>
    <t>5010402. Promoción de la Salud Mental y la Convivencia</t>
  </si>
  <si>
    <t>2030301. Participación Ciudadana para la Paz</t>
  </si>
  <si>
    <t>5010502. Envejecimiento y Vejez</t>
  </si>
  <si>
    <t>5010302. Fortalecimiento de la Conduccción</t>
  </si>
  <si>
    <t>4030101. Adaptación y Mitigación al Cambio Climático</t>
  </si>
  <si>
    <t>4030102. Conocimiento para la Gestión del Riesgo de Desastres</t>
  </si>
  <si>
    <t>5010503. Salud en Poblaciones Etnicas</t>
  </si>
  <si>
    <t>2030302. Diálogos Vallecaucanos</t>
  </si>
  <si>
    <t>2040102. Red Departamental de Gestores de Paz del Valle del Cauca</t>
  </si>
  <si>
    <t>5010303. Gestión Administrativa y Financiera</t>
  </si>
  <si>
    <t>5011001. Hábitat Saludable</t>
  </si>
  <si>
    <t>5010602. Situaciones Prevalentes de Origen Laboral</t>
  </si>
  <si>
    <t>2020303. Reparación Colectiva y Memoria Histórica a Población Víctima del Conflicto Armado</t>
  </si>
  <si>
    <t>6020101. Observatorio Regional de Competitividad y Productividad</t>
  </si>
  <si>
    <t>2040201. Territorios Productivos para la Paz</t>
  </si>
  <si>
    <t>6010202. Sistema de Producción Agroecológicas</t>
  </si>
  <si>
    <t xml:space="preserve">2040103. Valle del Cauca, Territorio de Paz Urbana </t>
  </si>
  <si>
    <t>2030101. Promoción y Sensibilizacion en DDHH en el Valle del Cauca</t>
  </si>
  <si>
    <t>2040104. Observatorio de Paz: Información del Conflicto y Tipo de Violencia</t>
  </si>
  <si>
    <t>2030102. Articulación Intersectorial Interadministrativa e Interpoblacional en Derechos Humanos y Construcción de Paz en el Valle del Cauca</t>
  </si>
  <si>
    <t>2030201. El Valle Somos Todos y la Primera Infancia se Protege</t>
  </si>
  <si>
    <t>5010701. Prevención y Atención Integral en Salud Sexual y Reproductiva desde un Enfoque de Derechos</t>
  </si>
  <si>
    <t>6030101. Infraestructura del Transporte para el Desarrollo del Campo</t>
  </si>
  <si>
    <t>6030202. Vivienda Rural con Enfoque Diferencial</t>
  </si>
  <si>
    <t>5010702. Promoción de los Derechos Sexuales y Equidad de Genero</t>
  </si>
  <si>
    <t>6010201. Comercialización de Productos Campesinos, Comunitarios y Agroecológicos</t>
  </si>
  <si>
    <t>6040202. Ciencia, Tecnología e Innovación Agropecuaria</t>
  </si>
  <si>
    <t>3010101. Diversificación Productiva e Innovadora</t>
  </si>
  <si>
    <t>5011102. Respuesta en Salud ante situaciones de Emergencias y Desastres</t>
  </si>
  <si>
    <t>6040201. Extensión Rural</t>
  </si>
  <si>
    <t>6010101. Seguridad Alimentaria y Nutricional; Recuperación de Saberes Locales Ancestrales</t>
  </si>
  <si>
    <t>6010102. Consumo y Aprovechamiento Biológico, de los Alimentos</t>
  </si>
  <si>
    <t>6030204. Empresarización del Campo</t>
  </si>
  <si>
    <t>6030203. Asociatividad y Participación para el Desarrollo Económico del Campo</t>
  </si>
  <si>
    <t>6030201. Hábitat Rural Sostenible</t>
  </si>
  <si>
    <t>6030102. Comportamiento en las Vías</t>
  </si>
  <si>
    <t>2030202. El Valle Somos Todos y la Infancia, Adolescencia y Familia se Protegen</t>
  </si>
  <si>
    <t>2050101. Gestión Interinstitucional al Servicio de la Calidad de Vida de la Población Reincorporada y Excombatiente</t>
  </si>
  <si>
    <t>SIGLA</t>
  </si>
  <si>
    <t>No.</t>
  </si>
  <si>
    <t>LT</t>
  </si>
  <si>
    <t>TURISMO, PATRIMONIO TERRITORIAL E IDENTIDAD VALLECAUCANA</t>
  </si>
  <si>
    <t>VALLE DEL CAUCA TERRITORIO DE INTEGRACIÓN SOCIAL PARA LA PAZ</t>
  </si>
  <si>
    <t>POLOS DE DESARROLLO URBANO PARA LA COMPETITIVIDAD Y EQUIDAD</t>
  </si>
  <si>
    <t>VALLE, DEPARTAMENTO VERDE Y SOSTENIBLE</t>
  </si>
  <si>
    <t>GESTIÓN TERRITORIAL COMPARTIDA PARA UNA BUENA GOBERNANZA</t>
  </si>
  <si>
    <t xml:space="preserve">DESARROLLO INTEGRAL RURAL PARA LA EQUIDAD </t>
  </si>
  <si>
    <t>COD.</t>
  </si>
  <si>
    <t>Orientar la articulación de las políticas de paz, con acciones concretas en territorios urbanos y rurales afectados por el conflicto armado que incluyan presencia estatal, seguridad, programas socioeconómicos y de infraestructura, con enfoques territorial, diferencial, género y con participación activa de la ciudadanía.</t>
  </si>
  <si>
    <t>Impulsar la productividad de los Polos de Desarrollo, desconcentrando y descentralizando actividades en las ciudades intermedias, menores y centros urbano - rurales para recuperar su importancia económica y social, mediante el trabajo conjunto de la comunidad, los sectores privados, académicos y de gobierno, como espacios integrales generadores de desarrollo con ofertas diferenciadas que le permitan ganar competitividad y equidad.</t>
  </si>
  <si>
    <t>Ser líder en el trabajo intersectorial para el desarrollo de acciones innovadoras de protección, conservación, restauración y aprovechamiento sostenible de la riqueza ambiental del Valle del Cauca, reconocida como soporte del desarrollo económico, social, ecoturístico y cultural para contribuir al bienestar de los vallecaucanos.</t>
  </si>
  <si>
    <t>Aportar elementos eficientes de gestión conjunta desde los territorios con el nivel nacional, las administraciones municipales, distritales, comunidad, sector productivo y academia, entre otros, transformando el Modelo de Desarrollo del departamento para generar equidad, competitividad, sostenibilidad, participación ciudadana y transparencia.</t>
  </si>
  <si>
    <t>Generar un desarrollo integral rural con equilibrio entre el progreso económico, socio - cultural, ambiental y de ciencia, tecnología e innovación, fundamentado en el reconocimiento de las diferentes oportunidades, vocaciones y particularidades micro regionales del departamento y la capacidad de los pobladores, para lograr un balance complementario entre territorios rurales y polos de desarrollo urbano en el Valle del Cauca.</t>
  </si>
  <si>
    <t>Consolidar el posicionamiento del Valle del Cauca, como destino turístico, aprovechando la riqueza patrimonial, cultural, ambiental, paisajística, deportiva e industrial como herramienta clave hacia el desarrollo humano integral desde la identidad territorial, la dinamización de la economía y el mejoramiento de la calidad de vida</t>
  </si>
  <si>
    <t>DEPORTE PARA EL BIENESTAR, LA COMPETITIVIDAD Y LA IDENTIDAD</t>
  </si>
  <si>
    <t>ECONOMÍA NARANJA</t>
  </si>
  <si>
    <t>LA</t>
  </si>
  <si>
    <t>CULTURA Y ARTE PARA LA IDENTIDAD VALLECAUCANA</t>
  </si>
  <si>
    <t>CONTENIDO DE LA LÍNEA DE ACCIÓN</t>
  </si>
  <si>
    <t>CÓDIGO LT</t>
  </si>
  <si>
    <t>PONDERACIÓN LT</t>
  </si>
  <si>
    <t>PONDERACIÓN LA</t>
  </si>
  <si>
    <t>CÓDIGO LA</t>
  </si>
  <si>
    <t>JUSTICIA, SEGURIDAD Y CONVIVENCIA</t>
  </si>
  <si>
    <t>VÍCTIMAS DEL CONFLICTO ARMADO</t>
  </si>
  <si>
    <t>DERECHOS HUMANOS, DERECHO INTERNACIONAL HUMANITARIO, PAZ Y RECONCILIACIÓN</t>
  </si>
  <si>
    <t>Contribuir al respeto, la protección y garantía del goce efectivo de los derechos humanos</t>
  </si>
  <si>
    <t>Esta línea de acción busca generar espacios de reconocimiento y fortalecimiento de los valores, tradiciones y patrimonio que generan identidad en los vallecaucanos, a través de estrategias que involucran el arte y la cultura, donde lo simbólico ejerce como base fundamental de la construcción cotidiana de la comunidad en la que se expresan las relaciones entre los actores sociales y de estos con el mundo, reivindicando la cultura e identidad vallecaucana.</t>
  </si>
  <si>
    <t>Implementar de manera coordinada, integral y efectiva, todos los compromisos concernientes al reconocimiento y atención a las víctimas del conflicto armado.</t>
  </si>
  <si>
    <t>CÓDIGO Pg</t>
  </si>
  <si>
    <t>NOMBRE PROGRAMA - Pg</t>
  </si>
  <si>
    <t>DESCRIPCION DEL PROGRAMA - Pg</t>
  </si>
  <si>
    <t>PONDERACIÓN Pg</t>
  </si>
  <si>
    <t>Valle Oro Puro</t>
  </si>
  <si>
    <t>Pg</t>
  </si>
  <si>
    <t xml:space="preserve">Deporte y Turismo </t>
  </si>
  <si>
    <t>Valle Destino Turístico, Competitivo y Sostenible</t>
  </si>
  <si>
    <t>Valle Atractivo con Emprendimiento Cultural y Economía Creativa</t>
  </si>
  <si>
    <t>Valle para el Mundo</t>
  </si>
  <si>
    <t>Patrimonio e Identidad Vallecaucana</t>
  </si>
  <si>
    <t>CÓDIGO MR</t>
  </si>
  <si>
    <t>CÓDIGO Sp</t>
  </si>
  <si>
    <t>DESCRIPCION DEL SUBPROGRAMA - Sp</t>
  </si>
  <si>
    <t>NOMBRE SUBPROGRAMA - Sp</t>
  </si>
  <si>
    <t>PONDERACIÓN Sp</t>
  </si>
  <si>
    <t>Sp</t>
  </si>
  <si>
    <t>Valle Potencia Nacional</t>
  </si>
  <si>
    <t>Valle Olímpico</t>
  </si>
  <si>
    <t>Deporte, Turismo y Región</t>
  </si>
  <si>
    <t>Valle Turistico Bilingüe</t>
  </si>
  <si>
    <t>Cultura de Calidad Turística</t>
  </si>
  <si>
    <t>Cultura del Emprendimiento</t>
  </si>
  <si>
    <t>MODELO DE GESTIÓN TERRITORIAL PARA LA PAZ Y LA RECONCILIACIÓN</t>
  </si>
  <si>
    <t>REINCORPORADOS Y EXCOMBATIENTES</t>
  </si>
  <si>
    <t xml:space="preserve">CIUDADES PRODUCTIVAS MOTOR DEL DESARROLLO ECONÓMICO Y SOCIAL </t>
  </si>
  <si>
    <t>CIUDADES SOSTENIBLES</t>
  </si>
  <si>
    <t>CALIDAD DE VIDA Y BIENESTAR SOCIAL PARA TODOS</t>
  </si>
  <si>
    <t>CONECTIVIDAD Y COMPLEMENTARIEDAD REGIONAL DESDE Y HACIA LOS POLOS DE DESARROLLO</t>
  </si>
  <si>
    <t>VALLE BIODIVERSO, PROTEGIDO Y SOSTENIBLE</t>
  </si>
  <si>
    <t>VALLE PROTEGE EL RECURSO HÍDRICO</t>
  </si>
  <si>
    <t>VALLE, TERRITORIO RESILIENTE</t>
  </si>
  <si>
    <t>VALLE FORTALECE LA CULTURA AMBIENTAL</t>
  </si>
  <si>
    <t>EL VALLE CUIDA LA VIDA</t>
  </si>
  <si>
    <t>GESTIÓN PUBLICA EFECTIVA: VALLE LÍDER</t>
  </si>
  <si>
    <t>VALLE DEL CAUCA: TERRITORIO INTELIGENTE E INNOVADOR</t>
  </si>
  <si>
    <t>FORTALECIMIENTO INSTITUCIONAL</t>
  </si>
  <si>
    <t>ADMINISTRACIÓN Y FINANZAS</t>
  </si>
  <si>
    <t>DESCENTRALIZACIÓN Y DESARROLLO TERRITORIAL</t>
  </si>
  <si>
    <t>PRODUCCIÓN ECOLÓGICA</t>
  </si>
  <si>
    <t>COSECHANDO PROGRESO INCLUYENTE Y PARTICIPATIVO</t>
  </si>
  <si>
    <t>TEJIENDO RURALIDAD</t>
  </si>
  <si>
    <t>CIENCIA TECNOLOGÍA E INNOVACIÓN EN EL VALLE RURAL</t>
  </si>
  <si>
    <t>PLAN DE DESARROLLO INTEGRAL INDÍGENA</t>
  </si>
  <si>
    <t>Desarrollo Artistíco y Cultural Vallecaucano</t>
  </si>
  <si>
    <t>Fortalecimiento de la Infraestructura Cultural del Valle del Cauca</t>
  </si>
  <si>
    <t>Justicia y Seguridad con Inclusión y Equidad</t>
  </si>
  <si>
    <t>Convivencia y Resolución Pacífica de Conflictos</t>
  </si>
  <si>
    <t>Prevención y Protección a Víctimas del Conflicto Armado</t>
  </si>
  <si>
    <t>Atención y Asistencia con Enfoque Diferencial y Participación Efectiva de Víctimas del Conflicto Armado</t>
  </si>
  <si>
    <t>Reparación Integral y Verdad a Víctimas del Conflicto Armado</t>
  </si>
  <si>
    <t>Los Defensores Somos Todos</t>
  </si>
  <si>
    <t>Valle, Territorio de Paz Inclusivo y Modelo de Respeto a las Identidades</t>
  </si>
  <si>
    <t>Participación: Incidencia Efectiva</t>
  </si>
  <si>
    <t>Gobierno Transparente e Íntegro</t>
  </si>
  <si>
    <t>Consolidación de la Paz Territorial</t>
  </si>
  <si>
    <t>Implementación de Acuerdos y Construcción y Paz</t>
  </si>
  <si>
    <t>Apuestas Productivas en las Ciudades</t>
  </si>
  <si>
    <t>Asociatividad y Desarrollo Empresarial</t>
  </si>
  <si>
    <t>Valle Internacional</t>
  </si>
  <si>
    <t>Habitat Sostenible</t>
  </si>
  <si>
    <t>Servicios Públicos Eficientes y Sostenibles</t>
  </si>
  <si>
    <t xml:space="preserve">Cerrando Brechas en Educación </t>
  </si>
  <si>
    <t>Vivienda Digna</t>
  </si>
  <si>
    <t>Equipamientos de Recreación y Deporte</t>
  </si>
  <si>
    <t>Convivencia con Enfoque Diferencial</t>
  </si>
  <si>
    <t>Infraestructura para el Desarrollo, Conectividad y Competitividad</t>
  </si>
  <si>
    <t>Transformación Científica, Digital e Innovadora</t>
  </si>
  <si>
    <t>Divulgación de la Estrategia de Movilidad Segura en el Departamento del Valle del Cauca</t>
  </si>
  <si>
    <t>Gestión Integral de la Biodiversidad y sus Servicios Ecosistémicos</t>
  </si>
  <si>
    <t>Gestión Integral del Recurso Hídrico del Valle del Cauca</t>
  </si>
  <si>
    <t>Gestión del Riesgo de Desastres, Cambio y Variabilidad Climática</t>
  </si>
  <si>
    <t>Educación Ambiental Integral</t>
  </si>
  <si>
    <t>Plan de Contigencia - Componente de Control</t>
  </si>
  <si>
    <t>Plan de Contigencia - Componente de Salud</t>
  </si>
  <si>
    <t>Plan de Contigencia - Componente Gestión del Riesgo</t>
  </si>
  <si>
    <t>Plan de Contigencia - Componente Socioeconómico</t>
  </si>
  <si>
    <t>Eficiencia y Eficacia del Sector Público</t>
  </si>
  <si>
    <t>Educación Incluyente</t>
  </si>
  <si>
    <t>Autoridad Sanitaria para la Gestión de la Salud</t>
  </si>
  <si>
    <t>Convivencia Social y Salud Mental</t>
  </si>
  <si>
    <t>Gestión Diferencial de las Poblaciones Vulnerables</t>
  </si>
  <si>
    <t>Salud y Ámbito Laboral</t>
  </si>
  <si>
    <t>Sexualidad y Derechos Sexuales y Reproductivos</t>
  </si>
  <si>
    <t>Vida Saludable y Condiciones No Transmisibles</t>
  </si>
  <si>
    <t>Vida Saludable y Enfermedades Transmisibles</t>
  </si>
  <si>
    <t>Salud Ambiental</t>
  </si>
  <si>
    <t>Salud Pública en Emergencias y Desastres</t>
  </si>
  <si>
    <t>Conocimiento e Innovación en el Sector Público</t>
  </si>
  <si>
    <t>Transformación Digital</t>
  </si>
  <si>
    <t>Valle del Cauca: Institucionalidad con Resultados</t>
  </si>
  <si>
    <t>Hacienda Pública Saludable</t>
  </si>
  <si>
    <t>Regiones para el Desarrollo</t>
  </si>
  <si>
    <t>Gobernanza Territorial Estratégica</t>
  </si>
  <si>
    <t>Atención Integral con Enfoque Diferencial y Étnico a la Población Reincorporada</t>
  </si>
  <si>
    <t>Suficiencia, Autonomía, Seguridad y Soberanía Alimentaria y Nutricional</t>
  </si>
  <si>
    <t>Producción, Conservación</t>
  </si>
  <si>
    <t>Planificación y Ordenamiento Productivo</t>
  </si>
  <si>
    <t>Apuesta Productiva y de Competitividad con Visión Empresarial</t>
  </si>
  <si>
    <t>Infraestructura para el Desarrollo del Campo</t>
  </si>
  <si>
    <t>Valle Rural, Económico, Social y Seguro</t>
  </si>
  <si>
    <t>Adopción e Innovación Tecnológica del Sector Agropecuario y Pesquero</t>
  </si>
  <si>
    <t>Transformación Digital en el Campo Vallecaucano</t>
  </si>
  <si>
    <t>Territorio, Ambiente y Propiedad Intelectual</t>
  </si>
  <si>
    <t>Educación Propia y Cultura</t>
  </si>
  <si>
    <t>Economía y Desarrollo Propio (Planeación, Gestión, Administración y Finanzas)</t>
  </si>
  <si>
    <t>Derechos Humanos, Paz y Guardia Indígena</t>
  </si>
  <si>
    <t>Mujer, Familia y Adulto Mayor</t>
  </si>
  <si>
    <t>Juventud y Comunicación</t>
  </si>
  <si>
    <t xml:space="preserve"> Destinos Turisticos Atractivos</t>
  </si>
  <si>
    <t xml:space="preserve"> Impulso al Posicionamiento del Destino</t>
  </si>
  <si>
    <t xml:space="preserve"> Promoción y Mercadeo para el Turismo</t>
  </si>
  <si>
    <t xml:space="preserve"> Protección y Salvaguarda del Patrimonio Cultural</t>
  </si>
  <si>
    <t xml:space="preserve"> Educación con Pertinencia y Enfoque Diferencial Étnico</t>
  </si>
  <si>
    <t xml:space="preserve"> Fortalecimiento del Plan Especial de Salvaguarda de las Músicas de Marimba y Cantos del Pacífico Sur Colombiano</t>
  </si>
  <si>
    <t xml:space="preserve"> Apoyo al Paisaje Cultural Cafetero</t>
  </si>
  <si>
    <t xml:space="preserve"> La Construcción de la Identidad Cultural desde una perspectiva de género</t>
  </si>
  <si>
    <t xml:space="preserve"> Promoción, Difusión, Creación, Circulación e Investigación del Arte y la Cultura</t>
  </si>
  <si>
    <t xml:space="preserve"> Protección y Promoción de los Derechos Culturales Poblacionales</t>
  </si>
  <si>
    <t xml:space="preserve"> Estímulos e Incentivos para el Arte y la Cultura</t>
  </si>
  <si>
    <t xml:space="preserve"> Adecuación de Infraestructura Cultural y Científica en el Valle del Cauca</t>
  </si>
  <si>
    <t xml:space="preserve"> Apoyo para el Desarrollo de Infraestructura para el Turismo, la Cultura y la Recreación</t>
  </si>
  <si>
    <t xml:space="preserve"> Justicia Alternativa Dinamizadora de la Paz</t>
  </si>
  <si>
    <t xml:space="preserve"> El Valle se la Juega por la Legalidad y la Integridad</t>
  </si>
  <si>
    <t xml:space="preserve"> Convivencia Integral: Seguridad, Vida, Mujuer, Familia y Entorno</t>
  </si>
  <si>
    <t xml:space="preserve"> Escuelas Seguras, Sanas y Pacíficas </t>
  </si>
  <si>
    <t xml:space="preserve"> Prevención Temprana y Urgente para Víctimas del Conflicto Armado, con Enfoque Diferencial y Étnico</t>
  </si>
  <si>
    <t xml:space="preserve"> Protección para Personas, Grupos, Organizaciones, Comunidades y Patrimonios Víctimas del Conflicto Armado</t>
  </si>
  <si>
    <t xml:space="preserve"> Acciones de Información y Orientación a Víctimas del Conflicto Armado</t>
  </si>
  <si>
    <t xml:space="preserve"> Estrategia de Corresponsabilidad en el Departamento</t>
  </si>
  <si>
    <t xml:space="preserve"> Participación y Seguimiento de la Política Pública de Víctimas en el Departamento</t>
  </si>
  <si>
    <t xml:space="preserve"> Restitución a Víctimas del Conflicto Armado</t>
  </si>
  <si>
    <t xml:space="preserve"> Retornos y Reparación a Víctimas del Conflicto Armado</t>
  </si>
  <si>
    <t xml:space="preserve"> Reparación Colectiva y Memoria Histórica a Población Víctima del Conflicto Armado</t>
  </si>
  <si>
    <t xml:space="preserve"> Promoción y Sensibilizacion en DDHH en el Valle del Cauca</t>
  </si>
  <si>
    <t xml:space="preserve"> Articulación Intersectorial Interadministrativa e Interpoblacional en Derechos Humanos y Construcción de Paz en el Valle del Cauca</t>
  </si>
  <si>
    <t xml:space="preserve"> El Valle Somos Todos y la Primera Infancia se Protege</t>
  </si>
  <si>
    <t xml:space="preserve"> El Valle Somos Todos y la Infancia, Adolescencia y Familia se Protegen</t>
  </si>
  <si>
    <t xml:space="preserve"> El Valle Somos Todos y la Juventud se Protege</t>
  </si>
  <si>
    <t xml:space="preserve"> El Valle Somos Todos y la Población en Condición de Discapacidad se Protege</t>
  </si>
  <si>
    <t xml:space="preserve"> El Valle Somos Todos y las Personas Mayores se Protegen</t>
  </si>
  <si>
    <t xml:space="preserve"> El Valle Somos Todos y la Mujer se Protege</t>
  </si>
  <si>
    <t xml:space="preserve"> El Valle Somos Todos y la Comunidad LGTBIQ+ se protege</t>
  </si>
  <si>
    <t xml:space="preserve"> El Valle Somos Todos y los Afrodescendientes se Protegen</t>
  </si>
  <si>
    <t xml:space="preserve"> El Valle Somos Todos y las Comunidades Religiosas se Protegen</t>
  </si>
  <si>
    <t xml:space="preserve"> Participación Ciudadana para la Paz</t>
  </si>
  <si>
    <t xml:space="preserve"> Diálogos Vallecaucanos</t>
  </si>
  <si>
    <t xml:space="preserve"> Gobierno Colaborativo</t>
  </si>
  <si>
    <t xml:space="preserve"> Entes Públicos Transparentes e Integrales</t>
  </si>
  <si>
    <t xml:space="preserve"> Arquitectura Institucional para la Paz </t>
  </si>
  <si>
    <t xml:space="preserve"> Red Departamental de Gestores de Paz del Valle del Cauca</t>
  </si>
  <si>
    <t xml:space="preserve"> Valle del Cauca, Territorio de Paz Urbana </t>
  </si>
  <si>
    <t xml:space="preserve"> Observatorio de Paz: Información del Conflicto y Tipo de Violencia</t>
  </si>
  <si>
    <t xml:space="preserve"> Territorios Productivos para la Paz</t>
  </si>
  <si>
    <t xml:space="preserve"> Gestión Interinstitucional al Servicio de la Calidad de Vida de la Población Reincorporada y Excombatiente</t>
  </si>
  <si>
    <t xml:space="preserve"> Generación de Ingresos: Emprendimiento y Empleabilidad</t>
  </si>
  <si>
    <t xml:space="preserve"> Reincorporados y Excombatientes le Apuestan a la Paz con Proyectos Productivos y/o Innovadores</t>
  </si>
  <si>
    <t xml:space="preserve"> Diversificación Productiva e Innovadora</t>
  </si>
  <si>
    <t xml:space="preserve"> Sistemas de Innovación Productivos</t>
  </si>
  <si>
    <t xml:space="preserve"> Fortalecimiento de capacidades y competencias para el desarrollo del capital humano y generación de oportunidades para el Desarrollo Empresarial</t>
  </si>
  <si>
    <t xml:space="preserve"> Apoyo Tecnico y Financiero Integral A Las Comunidades Con Enfoque Diferencial E Incluyente</t>
  </si>
  <si>
    <t xml:space="preserve"> Alianzas con Vision de Región</t>
  </si>
  <si>
    <t xml:space="preserve"> Cooperacion Internacional</t>
  </si>
  <si>
    <t xml:space="preserve"> Valle Exportador, Gestor de Inversiones Con Marca Región</t>
  </si>
  <si>
    <t xml:space="preserve"> Vivienda Sostenible</t>
  </si>
  <si>
    <t xml:space="preserve"> Agua Potable y Saneamiento Basico</t>
  </si>
  <si>
    <t xml:space="preserve"> Manejo Integrado de Residuos Solidos</t>
  </si>
  <si>
    <t xml:space="preserve"> Fortalecimiento de la Articulacion Entre la Educacion Media y la Terciaria</t>
  </si>
  <si>
    <t xml:space="preserve"> Escuelas Normales</t>
  </si>
  <si>
    <t xml:space="preserve"> Plan de Lectura, Escritura y Oralidad</t>
  </si>
  <si>
    <t xml:space="preserve"> Talento Maestro</t>
  </si>
  <si>
    <t xml:space="preserve"> Vivienda Urbana Nueva</t>
  </si>
  <si>
    <t xml:space="preserve"> Mejoramiento Integral de Vivienda Urbana</t>
  </si>
  <si>
    <t xml:space="preserve"> Infraestructura Deportiva y Recreativa Articulada Con Los Grupos de Valor Municipales</t>
  </si>
  <si>
    <t xml:space="preserve"> Espacios de Interlocucion y Participacion Afro</t>
  </si>
  <si>
    <t xml:space="preserve"> Acciones afirmativas para mejorar la calidad de vida Afro</t>
  </si>
  <si>
    <t xml:space="preserve"> Convivencia y Seguridad Ciudadana</t>
  </si>
  <si>
    <t xml:space="preserve"> Infraestructura del Transporte para la Gente</t>
  </si>
  <si>
    <t xml:space="preserve"> Gestión de Proyectos de Infraestructura del Transporte</t>
  </si>
  <si>
    <t xml:space="preserve"> Regiones Culturalmente Inteligentes e Innovadoras</t>
  </si>
  <si>
    <t xml:space="preserve"> Implementación de Estrategias de Seguridad Vial mediante el control y capacitaciones</t>
  </si>
  <si>
    <t xml:space="preserve"> Articulación Con la Autoridad Regional de Transporte (Art)</t>
  </si>
  <si>
    <t xml:space="preserve"> Protección, Restauración y Conservación de la Base Natural y su Biodiversidad</t>
  </si>
  <si>
    <t xml:space="preserve"> Conocimiento de la Biodiversidad del Valle del Cauca</t>
  </si>
  <si>
    <t xml:space="preserve"> Aprovechamiento Sostenible de la Biodiversidad para el Desarrollo Rural </t>
  </si>
  <si>
    <t xml:space="preserve"> Protección, conservación y manejo de la oferta del recurso hídrico</t>
  </si>
  <si>
    <t xml:space="preserve"> Reducción de la Contaminación y Mejoramiento de la Calidad del Recurso Hídrico</t>
  </si>
  <si>
    <t xml:space="preserve"> Adaptación y Mitigación al Cambio Climático</t>
  </si>
  <si>
    <t xml:space="preserve"> Conocimiento para la Gestión del Riesgo de Desastres</t>
  </si>
  <si>
    <t xml:space="preserve"> Reducción del Riesgo de Desastres</t>
  </si>
  <si>
    <t xml:space="preserve"> Manejo de Desastres y Emergencias</t>
  </si>
  <si>
    <t xml:space="preserve"> Educación Ambiental en contextos rurales y urbanos</t>
  </si>
  <si>
    <t xml:space="preserve"> Participación para la Gestión Ambiental</t>
  </si>
  <si>
    <t xml:space="preserve"> Fortalecimiento de los Organismos de Control para atender la emergencia sanitaria, económica, social y ecológica ocasionada por el Coronavirus COVID-19</t>
  </si>
  <si>
    <t xml:space="preserve"> Fortalecimiento de la Red Hospitalaria del Departamento para atender la emergencia sanitaria, económica, social y ecológica ocasionada por el Coronavirus COVID-19</t>
  </si>
  <si>
    <t xml:space="preserve"> Atender la Emergencia con ayuda humanitaria</t>
  </si>
  <si>
    <t xml:space="preserve"> Personas Mayores de Centros Vida y Centros de Protección Especial Que Reciben Ayuda Alimentaria</t>
  </si>
  <si>
    <t xml:space="preserve"> Ejecutar Una Acción Humanitaria Que Permita Garantizar la Seguridad Alimentaria de Los Vallecaucanos</t>
  </si>
  <si>
    <t xml:space="preserve"> Beneficiar a creadores y gestores culturales</t>
  </si>
  <si>
    <t>6050501. La familia como nucleo fundamental para el desarrollo de la comunidad</t>
  </si>
  <si>
    <t>Este subprograma fortalecerá la participación de las mujeres en los espacios de toma de decisiones, contribuirá a disminuir las prácticas de ablación en las niñas de los pueblos indígenas Embera y Wounan, y permitirá recuperar los conocimientos ancestrales de las mayoras.</t>
  </si>
  <si>
    <t>Formar a mujeres Indígenas en liderazgo</t>
  </si>
  <si>
    <t>Capacitar a 200 mujeres Indígenas, en el acuerdo "La cultura genera vida y no muerte" para la erradicación de la ablación genital, durante el periodo de gobierno</t>
  </si>
  <si>
    <t>Campañas para generar conciencia a través de talleres a las comunidades, para la erradicación de estas prácticas nocivas para la vida de las niñas.
Realizar encuentros para la recuperación de saber ancestrales de mayoras indígenas.</t>
  </si>
  <si>
    <t xml:space="preserve"> Planes de contingencia para atender emergencia ocasiona por la pandemia Coronavirus COVID-19 - Componente Gestión del Riesgo</t>
  </si>
  <si>
    <t>&lt;25</t>
  </si>
  <si>
    <t>Aportes para vivienda nueva por valor de 89.129.565</t>
  </si>
  <si>
    <t>Aporte para mejoramiento de vivienda por valor de 147.549.275</t>
  </si>
  <si>
    <t>Incrementar los recursos por los derechos de explotación de los juegos de suerte y azar y de los productos de la Industria de Licores del Valle y de la Beneficiencia del Valle</t>
  </si>
  <si>
    <t>VALOR LÍNEA BASE (LB)</t>
  </si>
  <si>
    <t>AÑO LÍNEA BASE</t>
  </si>
  <si>
    <t>CODIGO MP</t>
  </si>
  <si>
    <t>ENTIDAD COORDINADORA - Pg</t>
  </si>
  <si>
    <t>ENTIDAD RESPONSABLE META DE PRODCUTO</t>
  </si>
  <si>
    <t>ENTIDAD COORDINADORA MR</t>
  </si>
  <si>
    <t>MP</t>
  </si>
  <si>
    <t>ENTIDAD RESPONSABLE MP</t>
  </si>
  <si>
    <t>CONSE. MR</t>
  </si>
  <si>
    <t>CONSE. MP</t>
  </si>
  <si>
    <t>No. LA</t>
  </si>
  <si>
    <t>No. LT</t>
  </si>
  <si>
    <t>CONSE. Pg</t>
  </si>
  <si>
    <t>No. Pg</t>
  </si>
  <si>
    <t>CONSE. Sp</t>
  </si>
  <si>
    <t>CÓDIGO LT + NOMBRE LT</t>
  </si>
  <si>
    <t>NOMBRE LÍNEA ESTRATÉGICA TERRITORIAL - LT</t>
  </si>
  <si>
    <t>CONSE. LA</t>
  </si>
  <si>
    <t>CÓDIGO LA + NOMBRE LA</t>
  </si>
  <si>
    <t>OBJETIVO ESTRATÉGICO - LT</t>
  </si>
  <si>
    <t>CÓDIGO Pg + NOMBRE Pg</t>
  </si>
  <si>
    <t xml:space="preserve">Inclusión con Enfoque Diferencial y Étnico de la Población Reincorporada en el Campo Social, Económico y Político </t>
  </si>
  <si>
    <t>101</t>
  </si>
  <si>
    <t>102</t>
  </si>
  <si>
    <t>103</t>
  </si>
  <si>
    <t>201</t>
  </si>
  <si>
    <t>202</t>
  </si>
  <si>
    <t>203</t>
  </si>
  <si>
    <t>204</t>
  </si>
  <si>
    <t>205</t>
  </si>
  <si>
    <t>301</t>
  </si>
  <si>
    <t>302</t>
  </si>
  <si>
    <t>303</t>
  </si>
  <si>
    <t>304</t>
  </si>
  <si>
    <t>401</t>
  </si>
  <si>
    <t>402</t>
  </si>
  <si>
    <t>403</t>
  </si>
  <si>
    <t>404</t>
  </si>
  <si>
    <t>405</t>
  </si>
  <si>
    <t>501</t>
  </si>
  <si>
    <t>502</t>
  </si>
  <si>
    <t>503</t>
  </si>
  <si>
    <t>504</t>
  </si>
  <si>
    <t>505</t>
  </si>
  <si>
    <t>601</t>
  </si>
  <si>
    <t>602</t>
  </si>
  <si>
    <t>603</t>
  </si>
  <si>
    <t>604</t>
  </si>
  <si>
    <t>605</t>
  </si>
  <si>
    <t>CÓDIGO MR + DESCRIPCIÓN MR</t>
  </si>
  <si>
    <t>Aumentar en 0,1% por encima del promedio nacional, el Índice Sintético de Calidad Educativa -ISCE-, de las instituciones educativas oficiales de los municipios NO certificados del Valle del Cauca que atienden población escolar de los niveles básica primaria, secundaria y media, durante el periodo de gobierno</t>
  </si>
  <si>
    <t>Aumentar en 3 puntos cada año el promedio ponderado de cumplimiento del Sistema Obligatorio de Garantia de la Calidad SOGC en la prestacion de servicios de salud, en el período de gobierno</t>
  </si>
  <si>
    <t>Lograr que el 100% de los entes territoriales implementen la estrategia de Atención Primaria en Salud - APS, durante el periodo de gobierno</t>
  </si>
  <si>
    <t>100% de las Direcciones Locales de Salud - DLS con cumpliento de las funciones esenciales en salud publica, en el periodo de gobierno</t>
  </si>
  <si>
    <t>Mantener por encima del 95% la cobertura de afiliación al SGSSS de la población del Valle del Cauca, anualmente durante el período de gobierno</t>
  </si>
  <si>
    <t>Adaptar a 5 el modelo de atención integral en salud de las poblaciones especiales del Valle del Cauca, a las necesidades y prioridades de los grupos vulnerables, durante el período de gobierno</t>
  </si>
  <si>
    <t xml:space="preserve">Lograr que el 100% de las Entidades Territoriales apliquen adecuadamente el reglamento sanitario internacional RSI 2005, al 2023
</t>
  </si>
  <si>
    <t>Beneficiar 6000 niños, niñas, adolescentes, jóvenes y adultos mediante el desarrollo de procesos de formación artística y cultural en los municipios del Valle del Cauca, durante el período de gobierno</t>
  </si>
  <si>
    <t>Mantener por debajo de 29 la prevalencia de exceso de peso en población de 5 a 12 años, durante el período de gobierno</t>
  </si>
  <si>
    <t>Prevención y Defensa de lo Público</t>
  </si>
  <si>
    <t>Todos a Estudiar</t>
  </si>
  <si>
    <t>Gestión Educativa</t>
  </si>
  <si>
    <t>Estrategias para Garantizar el Aseguramiento</t>
  </si>
  <si>
    <t>Fortalecimiento de la Conduccción</t>
  </si>
  <si>
    <t>Gestión Administrativa y Financiera</t>
  </si>
  <si>
    <t>Provisión Adecuada de Servicios de Salud</t>
  </si>
  <si>
    <t>Vigilancia Epidemiologica y Sanitaria</t>
  </si>
  <si>
    <t>Prevención y Atención Integral a Problemas y Trastornos Mentales y a Diferentes Formas de Violencia</t>
  </si>
  <si>
    <t>Promoción de la Salud Mental y la Convivencia</t>
  </si>
  <si>
    <t>Discapacidad</t>
  </si>
  <si>
    <t>Envejecimiento y Vejez</t>
  </si>
  <si>
    <t>Salud en Poblaciones Etnicas</t>
  </si>
  <si>
    <t>Salud Genero Habitantes de Calle</t>
  </si>
  <si>
    <t>Víctimas del Conflicto Armado Interno</t>
  </si>
  <si>
    <t>Seguridad y Salud en el Trabajo</t>
  </si>
  <si>
    <t>Situaciones Prevalentes de Origen Laboral</t>
  </si>
  <si>
    <t>Prevención y Atención Integral en Salud Sexual y Reproductiva desde un Enfoque de Derechos</t>
  </si>
  <si>
    <t>Promoción de los Derechos Sexuales y Equidad de Genero</t>
  </si>
  <si>
    <t>Condiciones Crónicas Prevalentes</t>
  </si>
  <si>
    <t>Condiciones y Situaciones Endemoepidemicas</t>
  </si>
  <si>
    <t>Enfermedades Emergentes, Re-Emergentes y Desatendidas</t>
  </si>
  <si>
    <t>Enfermedades Inmunoprevenibles</t>
  </si>
  <si>
    <t>Hábitat Saludable</t>
  </si>
  <si>
    <t>Situaciones en Salud relacionadas con Condiciones Ambientales</t>
  </si>
  <si>
    <t>Gestión Integral de Riesgos en Emergencias y Desastres</t>
  </si>
  <si>
    <t>Respuesta en Salud ante situaciones de Emergencias y Desastres</t>
  </si>
  <si>
    <t>Gestión del Conocimiento</t>
  </si>
  <si>
    <t>Ecosistemas de Economía Digital</t>
  </si>
  <si>
    <t>Infraestructura Tecnológica y Sistemas de Información</t>
  </si>
  <si>
    <t>Modelo Integrado de Planeación y Gestión - MIPG con integridad y calidad</t>
  </si>
  <si>
    <t>Planeación y Gestión Integral</t>
  </si>
  <si>
    <t>Comunicaciones para la Gestión Gubernamental</t>
  </si>
  <si>
    <t>Saneamiento Fiscal</t>
  </si>
  <si>
    <t>Monopolio Licores, Lotería y Juegos de Azar</t>
  </si>
  <si>
    <t>Fortalecimiento y Viabilidad Financiera</t>
  </si>
  <si>
    <t>Banco de Desarrollo</t>
  </si>
  <si>
    <t>Articulación de Instrumentos de Planificación del Desarrollo y Ordenamiento Territorial</t>
  </si>
  <si>
    <t>Asesoría y Asistencia Técnica Territorial</t>
  </si>
  <si>
    <t>Fortalecimiento del Sistema Departamental de Cultura</t>
  </si>
  <si>
    <t>Seguridad Alimentaria y Nutricional; Recuperación de Saberes Locales Ancestrales</t>
  </si>
  <si>
    <t>Consumo y Aprovechamiento Biológico, de los Alimentos</t>
  </si>
  <si>
    <t>Calidad e Inocuidad de los Alimentos</t>
  </si>
  <si>
    <t>Comercialización de Productos Campesinos, Comunitarios y Agroecológicos</t>
  </si>
  <si>
    <t>Sistema de Producción Agroecológicas</t>
  </si>
  <si>
    <t>Observatorio Regional de Competitividad y Productividad</t>
  </si>
  <si>
    <t>Ordenamiento Productivo y de la Propiedad Rural</t>
  </si>
  <si>
    <t>Encadenamientos Agroalimentarios</t>
  </si>
  <si>
    <t>Apuesta por la Competitividad Económica y Desarrollo del Campo Vallecaucano</t>
  </si>
  <si>
    <t>Infraestructura del Transporte para el Desarrollo del Campo</t>
  </si>
  <si>
    <t>Comportamiento en las Vías</t>
  </si>
  <si>
    <t>Hábitat Rural Sostenible</t>
  </si>
  <si>
    <t>Vivienda Rural con Enfoque Diferencial</t>
  </si>
  <si>
    <t>Asociatividad y Participación para el Desarrollo Económico del Campo</t>
  </si>
  <si>
    <t>Empresarización del Campo</t>
  </si>
  <si>
    <t>Tecnología y Conectividad para el Desarrollo Rural Vallecaucano</t>
  </si>
  <si>
    <t>Extensión Rural</t>
  </si>
  <si>
    <t>Ciencia, Tecnología e Innovación Agropecuaria</t>
  </si>
  <si>
    <t>Gestión y Articulación Institucional</t>
  </si>
  <si>
    <t>Infraestructura en Vías de Acceso</t>
  </si>
  <si>
    <t>Infraestructura en Viviendas y Centro Multiservicios</t>
  </si>
  <si>
    <t>Infraestructura en Centros Educativos y de Comunicación</t>
  </si>
  <si>
    <t>Infraestructura en Salud</t>
  </si>
  <si>
    <t>Componente Pedagógico</t>
  </si>
  <si>
    <t>Formulación, Implementación y Seguimiento de la Política Pública para Pueblos Indígenas</t>
  </si>
  <si>
    <t>Producción Agropecuaria para Comunidades Indígenas</t>
  </si>
  <si>
    <t>Tecnificación E Industralización</t>
  </si>
  <si>
    <t>Mandatos y Guardia Indígena</t>
  </si>
  <si>
    <t>Derechos Humanos y Paz</t>
  </si>
  <si>
    <t>La familia como nucleo fundamental para el desarrollo de la comunidad</t>
  </si>
  <si>
    <t>Apoyo en Dotación y Equipos Técnicos</t>
  </si>
  <si>
    <t>CÓDIGO Sp + NOMBRE Sp</t>
  </si>
  <si>
    <t>1010101001</t>
  </si>
  <si>
    <t>MP101010100101</t>
  </si>
  <si>
    <t>1010102001</t>
  </si>
  <si>
    <t>1010201001</t>
  </si>
  <si>
    <t>1020101001</t>
  </si>
  <si>
    <t>1020102001</t>
  </si>
  <si>
    <t>1020201001</t>
  </si>
  <si>
    <t>1020202001</t>
  </si>
  <si>
    <t>1020301001</t>
  </si>
  <si>
    <t>1020302001</t>
  </si>
  <si>
    <t>1030101001</t>
  </si>
  <si>
    <t>1030102001</t>
  </si>
  <si>
    <t>1030103001</t>
  </si>
  <si>
    <t>1030104001</t>
  </si>
  <si>
    <t>1030201001</t>
  </si>
  <si>
    <t>1030202002</t>
  </si>
  <si>
    <t>1030203002</t>
  </si>
  <si>
    <t>1030204002</t>
  </si>
  <si>
    <t>1030301001</t>
  </si>
  <si>
    <t>1030302001</t>
  </si>
  <si>
    <t>2010101001</t>
  </si>
  <si>
    <t>2010102001</t>
  </si>
  <si>
    <t>2010201001</t>
  </si>
  <si>
    <t>2010202002</t>
  </si>
  <si>
    <t>2020101001</t>
  </si>
  <si>
    <t>2020102001</t>
  </si>
  <si>
    <t>2020201001</t>
  </si>
  <si>
    <t>2020202001</t>
  </si>
  <si>
    <t>2020203001</t>
  </si>
  <si>
    <t>2020301001</t>
  </si>
  <si>
    <t>2020302001</t>
  </si>
  <si>
    <t>2020303001</t>
  </si>
  <si>
    <t>2030101001</t>
  </si>
  <si>
    <t>2030102002</t>
  </si>
  <si>
    <t>2030201001</t>
  </si>
  <si>
    <t>2030202001</t>
  </si>
  <si>
    <t>2030203001</t>
  </si>
  <si>
    <t>2030204001</t>
  </si>
  <si>
    <t>2030205001</t>
  </si>
  <si>
    <t>2030206002</t>
  </si>
  <si>
    <t>2030207002</t>
  </si>
  <si>
    <t>2030208002</t>
  </si>
  <si>
    <t>2030209003</t>
  </si>
  <si>
    <t>2030301001</t>
  </si>
  <si>
    <t>2030302002</t>
  </si>
  <si>
    <t>2030303003</t>
  </si>
  <si>
    <t>2030401001</t>
  </si>
  <si>
    <t>2040101001</t>
  </si>
  <si>
    <t>2040102001</t>
  </si>
  <si>
    <t>2040103001</t>
  </si>
  <si>
    <t>2040104001</t>
  </si>
  <si>
    <t>2040201001</t>
  </si>
  <si>
    <t>2050101001</t>
  </si>
  <si>
    <t>2050201001</t>
  </si>
  <si>
    <t>2050202001</t>
  </si>
  <si>
    <t>3010101001</t>
  </si>
  <si>
    <t>3010102001</t>
  </si>
  <si>
    <t>3010201001</t>
  </si>
  <si>
    <t>3010202002</t>
  </si>
  <si>
    <t>3010202003</t>
  </si>
  <si>
    <t>3010203001</t>
  </si>
  <si>
    <t>3010301001</t>
  </si>
  <si>
    <t>3010302001</t>
  </si>
  <si>
    <t>3020101001</t>
  </si>
  <si>
    <t>3020201001</t>
  </si>
  <si>
    <t>3020202002</t>
  </si>
  <si>
    <t>3030101001</t>
  </si>
  <si>
    <t>3030101002</t>
  </si>
  <si>
    <t>3030102002</t>
  </si>
  <si>
    <t>3030103002</t>
  </si>
  <si>
    <t>3030104002</t>
  </si>
  <si>
    <t>3030201001</t>
  </si>
  <si>
    <t>3030202001</t>
  </si>
  <si>
    <t>3030301001</t>
  </si>
  <si>
    <t>3030401001</t>
  </si>
  <si>
    <t>3030402001</t>
  </si>
  <si>
    <t>3030403002</t>
  </si>
  <si>
    <t>3040101001</t>
  </si>
  <si>
    <t>3040102001</t>
  </si>
  <si>
    <t>3040201001</t>
  </si>
  <si>
    <t>3040301001</t>
  </si>
  <si>
    <t>3040302001</t>
  </si>
  <si>
    <t>4010101001</t>
  </si>
  <si>
    <t>4010102001</t>
  </si>
  <si>
    <t>4010103001</t>
  </si>
  <si>
    <t>4020101001</t>
  </si>
  <si>
    <t>4020102001</t>
  </si>
  <si>
    <t>4030101001</t>
  </si>
  <si>
    <t>4030102002</t>
  </si>
  <si>
    <t>4030103002</t>
  </si>
  <si>
    <t>4030104002</t>
  </si>
  <si>
    <t>4040101001</t>
  </si>
  <si>
    <t>4040102001</t>
  </si>
  <si>
    <t>4050101001</t>
  </si>
  <si>
    <t>4050201001</t>
  </si>
  <si>
    <t>4050301001</t>
  </si>
  <si>
    <t>4050401001</t>
  </si>
  <si>
    <t>4050402001</t>
  </si>
  <si>
    <t>4050403001</t>
  </si>
  <si>
    <t>5010101001</t>
  </si>
  <si>
    <t>5010101002</t>
  </si>
  <si>
    <t>5010201001</t>
  </si>
  <si>
    <t>5010202001</t>
  </si>
  <si>
    <t>5010301001</t>
  </si>
  <si>
    <t>5010302002</t>
  </si>
  <si>
    <t>5010303003</t>
  </si>
  <si>
    <t>5010304004</t>
  </si>
  <si>
    <t>5010304005</t>
  </si>
  <si>
    <t>5010305006</t>
  </si>
  <si>
    <t>5010401001</t>
  </si>
  <si>
    <t>5010402002</t>
  </si>
  <si>
    <t>5010501001</t>
  </si>
  <si>
    <t>5010502001</t>
  </si>
  <si>
    <t>5010503001</t>
  </si>
  <si>
    <t>5010504001</t>
  </si>
  <si>
    <t>5010505001</t>
  </si>
  <si>
    <t>5010601001</t>
  </si>
  <si>
    <t>5010602001</t>
  </si>
  <si>
    <t>5010701001</t>
  </si>
  <si>
    <t>5010701002</t>
  </si>
  <si>
    <t>5010701003</t>
  </si>
  <si>
    <t>5010701004</t>
  </si>
  <si>
    <t>5010702005</t>
  </si>
  <si>
    <t>5010801001</t>
  </si>
  <si>
    <t>5010901001</t>
  </si>
  <si>
    <t>5010901002</t>
  </si>
  <si>
    <t>5010902003</t>
  </si>
  <si>
    <t>5010903004</t>
  </si>
  <si>
    <t>5011001001</t>
  </si>
  <si>
    <t>5011002002</t>
  </si>
  <si>
    <t>5011101001</t>
  </si>
  <si>
    <t>5011102001</t>
  </si>
  <si>
    <t>5020101001</t>
  </si>
  <si>
    <t>5020101002</t>
  </si>
  <si>
    <t>5020201001</t>
  </si>
  <si>
    <t>5020202002</t>
  </si>
  <si>
    <t>5030101001</t>
  </si>
  <si>
    <t>5030101002</t>
  </si>
  <si>
    <t>5030101003</t>
  </si>
  <si>
    <t>5030101004</t>
  </si>
  <si>
    <t>5030101005</t>
  </si>
  <si>
    <t>5030102006</t>
  </si>
  <si>
    <t>5030102007</t>
  </si>
  <si>
    <t>5030102008</t>
  </si>
  <si>
    <t>5030102009</t>
  </si>
  <si>
    <t>5030103006</t>
  </si>
  <si>
    <t>5030103010</t>
  </si>
  <si>
    <t>5040101001</t>
  </si>
  <si>
    <t>5040102002</t>
  </si>
  <si>
    <t>5040102003</t>
  </si>
  <si>
    <t>5040103004</t>
  </si>
  <si>
    <t>5040104005</t>
  </si>
  <si>
    <t>5050101001</t>
  </si>
  <si>
    <t>5050102002</t>
  </si>
  <si>
    <t>5050102003</t>
  </si>
  <si>
    <t>5050102004</t>
  </si>
  <si>
    <t>5050102005</t>
  </si>
  <si>
    <t>5050201001</t>
  </si>
  <si>
    <t>5050201002</t>
  </si>
  <si>
    <t>5050202003</t>
  </si>
  <si>
    <t>5050202004</t>
  </si>
  <si>
    <t>5050202005</t>
  </si>
  <si>
    <t>6020201001</t>
  </si>
  <si>
    <t>6020202001</t>
  </si>
  <si>
    <t>6020101001</t>
  </si>
  <si>
    <t>6020102001</t>
  </si>
  <si>
    <t>6010101001</t>
  </si>
  <si>
    <t>6010102002</t>
  </si>
  <si>
    <t>6010103002</t>
  </si>
  <si>
    <t>6010201001</t>
  </si>
  <si>
    <t>6010202001</t>
  </si>
  <si>
    <t>6030101001</t>
  </si>
  <si>
    <t>6030102001</t>
  </si>
  <si>
    <t>6030201001</t>
  </si>
  <si>
    <t>6030202002</t>
  </si>
  <si>
    <t>6030203003</t>
  </si>
  <si>
    <t>6030201004</t>
  </si>
  <si>
    <t>6030204003</t>
  </si>
  <si>
    <t>6040101001</t>
  </si>
  <si>
    <t>6040201001</t>
  </si>
  <si>
    <t>6040202001</t>
  </si>
  <si>
    <t>6050101001</t>
  </si>
  <si>
    <t>6050102001</t>
  </si>
  <si>
    <t>6050103001</t>
  </si>
  <si>
    <t>6050104001</t>
  </si>
  <si>
    <t>6050105001</t>
  </si>
  <si>
    <t>6050201001</t>
  </si>
  <si>
    <t>6050301001</t>
  </si>
  <si>
    <t>6050302001</t>
  </si>
  <si>
    <t>6050303001</t>
  </si>
  <si>
    <t>6050401001</t>
  </si>
  <si>
    <t>6050402001</t>
  </si>
  <si>
    <t>6050501001</t>
  </si>
  <si>
    <t>6050601001</t>
  </si>
  <si>
    <t>MP101010100102</t>
  </si>
  <si>
    <t>MP101010100103</t>
  </si>
  <si>
    <t>MP101010100104</t>
  </si>
  <si>
    <t>MP101010100105</t>
  </si>
  <si>
    <t>MP101010100106</t>
  </si>
  <si>
    <t>MP101010100107</t>
  </si>
  <si>
    <t>MP101010100108</t>
  </si>
  <si>
    <t>MP101010100109</t>
  </si>
  <si>
    <t>MP101010100110</t>
  </si>
  <si>
    <t>MP101010100111</t>
  </si>
  <si>
    <t>Sp + CONSE. MR</t>
  </si>
  <si>
    <t>MP101010200101</t>
  </si>
  <si>
    <t>MP101020100101</t>
  </si>
  <si>
    <t>MP101020100102</t>
  </si>
  <si>
    <t>MP102010100101</t>
  </si>
  <si>
    <t>MP102010100102</t>
  </si>
  <si>
    <t>MP102010100103</t>
  </si>
  <si>
    <t>MP102010200101</t>
  </si>
  <si>
    <t>MP102010200102</t>
  </si>
  <si>
    <t>MP102010200103</t>
  </si>
  <si>
    <t>MP102010200104</t>
  </si>
  <si>
    <t>MP102010200105</t>
  </si>
  <si>
    <t>MP102010200106</t>
  </si>
  <si>
    <t>MP102010200107</t>
  </si>
  <si>
    <t>MP102010200108</t>
  </si>
  <si>
    <t>MP102010200109</t>
  </si>
  <si>
    <t>MP102020100101</t>
  </si>
  <si>
    <t>MP102020100102</t>
  </si>
  <si>
    <t>MP102020100103</t>
  </si>
  <si>
    <t>MP102020100104</t>
  </si>
  <si>
    <t>MP102020100105</t>
  </si>
  <si>
    <t>MP102020100106</t>
  </si>
  <si>
    <t>MP102020200101</t>
  </si>
  <si>
    <t>MP102030100101</t>
  </si>
  <si>
    <t>MP102030100102</t>
  </si>
  <si>
    <t>MP102030100103</t>
  </si>
  <si>
    <t>MP102030100104</t>
  </si>
  <si>
    <t>MP102030200101</t>
  </si>
  <si>
    <t>MP102030200102</t>
  </si>
  <si>
    <t>MP102030200103</t>
  </si>
  <si>
    <t>MP103010100101</t>
  </si>
  <si>
    <t>MP103010100102</t>
  </si>
  <si>
    <t>MP103010100103</t>
  </si>
  <si>
    <t>MP103010100104</t>
  </si>
  <si>
    <t>MP103010100105</t>
  </si>
  <si>
    <t>MP103010100106</t>
  </si>
  <si>
    <t>MP103010100107</t>
  </si>
  <si>
    <t>MP103010100108</t>
  </si>
  <si>
    <t>MP103010100109</t>
  </si>
  <si>
    <t>MP103010200101</t>
  </si>
  <si>
    <t>MP103010200102</t>
  </si>
  <si>
    <t>MP103010300101</t>
  </si>
  <si>
    <t>MP103010400101</t>
  </si>
  <si>
    <t>MP103010400102</t>
  </si>
  <si>
    <t>MP103020100101</t>
  </si>
  <si>
    <t>MP103020100102</t>
  </si>
  <si>
    <t>MP103020200201</t>
  </si>
  <si>
    <t>MP103020200202</t>
  </si>
  <si>
    <t>MP103020200203</t>
  </si>
  <si>
    <t>MP103020200204</t>
  </si>
  <si>
    <t>MP103020200205</t>
  </si>
  <si>
    <t>MP103020200206</t>
  </si>
  <si>
    <t>MP103020200207</t>
  </si>
  <si>
    <t>MP103020200208</t>
  </si>
  <si>
    <t>MP103020200209</t>
  </si>
  <si>
    <t>MP103020200210</t>
  </si>
  <si>
    <t>MP103020200211</t>
  </si>
  <si>
    <t>MP103020200212</t>
  </si>
  <si>
    <t>MP103020200213</t>
  </si>
  <si>
    <t>MP103020200214</t>
  </si>
  <si>
    <t>MP103020200215</t>
  </si>
  <si>
    <t>MP103020200216</t>
  </si>
  <si>
    <t>MP103020300201</t>
  </si>
  <si>
    <t>MP103020300202</t>
  </si>
  <si>
    <t>MP103020300203</t>
  </si>
  <si>
    <t>MP103020300204</t>
  </si>
  <si>
    <t>MP103020300205</t>
  </si>
  <si>
    <t>MP103020400201</t>
  </si>
  <si>
    <t>MP103020400202</t>
  </si>
  <si>
    <t>MP103020400203</t>
  </si>
  <si>
    <t>MP103020400204</t>
  </si>
  <si>
    <t>MP103020400205</t>
  </si>
  <si>
    <t>MP103030100101</t>
  </si>
  <si>
    <t>MP103030200101</t>
  </si>
  <si>
    <t>MP103030200102</t>
  </si>
  <si>
    <t>MP103030200103</t>
  </si>
  <si>
    <t>MP103030200104</t>
  </si>
  <si>
    <t>MP103030200105</t>
  </si>
  <si>
    <t>MP103030200106</t>
  </si>
  <si>
    <t>MP201010100101</t>
  </si>
  <si>
    <t>MP201010100102</t>
  </si>
  <si>
    <t>MP201010200101</t>
  </si>
  <si>
    <t>MP201010200102</t>
  </si>
  <si>
    <t>MP201020100101</t>
  </si>
  <si>
    <t>MP201020100102</t>
  </si>
  <si>
    <t>MP201020100103</t>
  </si>
  <si>
    <t>MP201020100104</t>
  </si>
  <si>
    <t>MP201020100105</t>
  </si>
  <si>
    <t>MP201020100106</t>
  </si>
  <si>
    <t>MP201020100107</t>
  </si>
  <si>
    <t>MP201020100108</t>
  </si>
  <si>
    <t>MP201020100109</t>
  </si>
  <si>
    <t>MP201020100110</t>
  </si>
  <si>
    <t>MP201020100111</t>
  </si>
  <si>
    <t>MP201020100112</t>
  </si>
  <si>
    <t>MP201020200201</t>
  </si>
  <si>
    <t>MP201020200202</t>
  </si>
  <si>
    <t>MP201020200203</t>
  </si>
  <si>
    <t>MP201020200204</t>
  </si>
  <si>
    <t>MP201020200205</t>
  </si>
  <si>
    <t>MP201020200206</t>
  </si>
  <si>
    <t>MP201020200207</t>
  </si>
  <si>
    <t>MP201020200208</t>
  </si>
  <si>
    <t>MP202010100101</t>
  </si>
  <si>
    <t>MP202010100102</t>
  </si>
  <si>
    <t>MP202010100103</t>
  </si>
  <si>
    <t>MP202010200101</t>
  </si>
  <si>
    <t>MP202010200102</t>
  </si>
  <si>
    <t>MP202010200103</t>
  </si>
  <si>
    <t>MP202010200104</t>
  </si>
  <si>
    <t>MP202010200105</t>
  </si>
  <si>
    <t>MP202010200106</t>
  </si>
  <si>
    <t>MP202010200107</t>
  </si>
  <si>
    <t>MP202020100101</t>
  </si>
  <si>
    <t>MP202020100102</t>
  </si>
  <si>
    <t>MP202020100103</t>
  </si>
  <si>
    <t>MP202020200101</t>
  </si>
  <si>
    <t>MP202020200102</t>
  </si>
  <si>
    <t>MP202020200103</t>
  </si>
  <si>
    <t>MP202020200104</t>
  </si>
  <si>
    <t>MP202020200105</t>
  </si>
  <si>
    <t>MP202020300101</t>
  </si>
  <si>
    <t>MP202020300102</t>
  </si>
  <si>
    <t>MP202030100101</t>
  </si>
  <si>
    <t>MP202030100102</t>
  </si>
  <si>
    <t>MP202030200101</t>
  </si>
  <si>
    <t>MP202030300101</t>
  </si>
  <si>
    <t>MP202030300102</t>
  </si>
  <si>
    <t>MP202030300103</t>
  </si>
  <si>
    <t>MP203010100101</t>
  </si>
  <si>
    <t>MP203010100102</t>
  </si>
  <si>
    <t>MP203010100103</t>
  </si>
  <si>
    <t>MP203010100104</t>
  </si>
  <si>
    <t>MP203010100105</t>
  </si>
  <si>
    <t>MP203010100106</t>
  </si>
  <si>
    <t>MP203010100107</t>
  </si>
  <si>
    <t>MP203010200201</t>
  </si>
  <si>
    <t>MP203010200202</t>
  </si>
  <si>
    <t>MP203010200203</t>
  </si>
  <si>
    <t>MP203010200204</t>
  </si>
  <si>
    <t>MP203010200205</t>
  </si>
  <si>
    <t>MP203010200206</t>
  </si>
  <si>
    <t>MP203020100101</t>
  </si>
  <si>
    <t>MP203020100102</t>
  </si>
  <si>
    <t>MP203020100103</t>
  </si>
  <si>
    <t>MP203020200101</t>
  </si>
  <si>
    <t>MP203020300101</t>
  </si>
  <si>
    <t>MP203020400101</t>
  </si>
  <si>
    <t>MP203020500101</t>
  </si>
  <si>
    <t>MP203020500102</t>
  </si>
  <si>
    <t>MP203020500103</t>
  </si>
  <si>
    <t>MP203020600201</t>
  </si>
  <si>
    <t>MP203020600202</t>
  </si>
  <si>
    <t>MP203020600203</t>
  </si>
  <si>
    <t>MP203020600204</t>
  </si>
  <si>
    <t>MP203020600205</t>
  </si>
  <si>
    <t>MP203020600206</t>
  </si>
  <si>
    <t>MP203020600207</t>
  </si>
  <si>
    <t>MP203020600208</t>
  </si>
  <si>
    <t>MP203020600209</t>
  </si>
  <si>
    <t>MP203020600210</t>
  </si>
  <si>
    <t>MP203020700201</t>
  </si>
  <si>
    <t>MP203020700202</t>
  </si>
  <si>
    <t>MP203020700203</t>
  </si>
  <si>
    <t>MP203020700204</t>
  </si>
  <si>
    <t>MP203020700205</t>
  </si>
  <si>
    <t>MP203020700206</t>
  </si>
  <si>
    <t>MP203020700207</t>
  </si>
  <si>
    <t>MP203020700208</t>
  </si>
  <si>
    <t>MP203020800201</t>
  </si>
  <si>
    <t>MP203020900301</t>
  </si>
  <si>
    <t>MP203020900302</t>
  </si>
  <si>
    <t>MP203030100101</t>
  </si>
  <si>
    <t>MP203030100102</t>
  </si>
  <si>
    <t>MP203030100103</t>
  </si>
  <si>
    <t>MP203030100104</t>
  </si>
  <si>
    <t>MP203030100105</t>
  </si>
  <si>
    <t>MP203030100106</t>
  </si>
  <si>
    <t>MP203030100107</t>
  </si>
  <si>
    <t>MP203030100108</t>
  </si>
  <si>
    <t>MP203030200201</t>
  </si>
  <si>
    <t>MP203030200202</t>
  </si>
  <si>
    <t>MP203030200203</t>
  </si>
  <si>
    <t>MP203030300301</t>
  </si>
  <si>
    <t>MP203030300302</t>
  </si>
  <si>
    <t>MP203030300303</t>
  </si>
  <si>
    <t>MP203030300304</t>
  </si>
  <si>
    <t>MP203040100101</t>
  </si>
  <si>
    <t>MP203040100102</t>
  </si>
  <si>
    <t>MP203040100103</t>
  </si>
  <si>
    <t>MP203040100104</t>
  </si>
  <si>
    <t>MP203040100105</t>
  </si>
  <si>
    <t>MP203040100106</t>
  </si>
  <si>
    <t>MP204010100101</t>
  </si>
  <si>
    <t>MP204010200101</t>
  </si>
  <si>
    <t>MP204010300101</t>
  </si>
  <si>
    <t>MP204010400101</t>
  </si>
  <si>
    <t>MP204020100101</t>
  </si>
  <si>
    <t>MP204020100102</t>
  </si>
  <si>
    <t>MP204020100103</t>
  </si>
  <si>
    <t>MP205010100101</t>
  </si>
  <si>
    <t>MP205010100102</t>
  </si>
  <si>
    <t>MP205010100103</t>
  </si>
  <si>
    <t>MP205020100101</t>
  </si>
  <si>
    <t>MP205020200101</t>
  </si>
  <si>
    <t>MP205020200102</t>
  </si>
  <si>
    <t>MP301010100101</t>
  </si>
  <si>
    <t>MP301010100102</t>
  </si>
  <si>
    <t>MP301010200101</t>
  </si>
  <si>
    <t>MP301010200102</t>
  </si>
  <si>
    <t>MP301010200103</t>
  </si>
  <si>
    <t>MP301020100101</t>
  </si>
  <si>
    <t>MP301020100102</t>
  </si>
  <si>
    <t>MP301020100103</t>
  </si>
  <si>
    <t>MP301020100104</t>
  </si>
  <si>
    <t>MP301020100105</t>
  </si>
  <si>
    <t>MP301020100106</t>
  </si>
  <si>
    <t>MP301020100107</t>
  </si>
  <si>
    <t>MP301020200201</t>
  </si>
  <si>
    <t>MP301020200202</t>
  </si>
  <si>
    <t>MP301020200203</t>
  </si>
  <si>
    <t>MP301020200204</t>
  </si>
  <si>
    <t>MP301020300101</t>
  </si>
  <si>
    <t>MP301020300102</t>
  </si>
  <si>
    <t>MP301030100101</t>
  </si>
  <si>
    <t>MP301030100102</t>
  </si>
  <si>
    <t>MP301030100103</t>
  </si>
  <si>
    <t>MP301030200101</t>
  </si>
  <si>
    <t>MP301030200102</t>
  </si>
  <si>
    <t>MP302010100101</t>
  </si>
  <si>
    <t>MP302010100102</t>
  </si>
  <si>
    <t>MP302010100103</t>
  </si>
  <si>
    <t>MP302010100104</t>
  </si>
  <si>
    <t>MP302020100101</t>
  </si>
  <si>
    <t>MP302020100102</t>
  </si>
  <si>
    <t>MP302020100103</t>
  </si>
  <si>
    <t>MP302020100104</t>
  </si>
  <si>
    <t>MP302020100105</t>
  </si>
  <si>
    <t>MP302020100106</t>
  </si>
  <si>
    <t>MP302020100107</t>
  </si>
  <si>
    <t>MP302020100108</t>
  </si>
  <si>
    <t>MP302020100109</t>
  </si>
  <si>
    <t>MP302020100110</t>
  </si>
  <si>
    <t>MP302020100111</t>
  </si>
  <si>
    <t>MP302020200201</t>
  </si>
  <si>
    <t>MP302020200202</t>
  </si>
  <si>
    <t>MP302020200203</t>
  </si>
  <si>
    <t>MP303010100101</t>
  </si>
  <si>
    <t>MP303010100102</t>
  </si>
  <si>
    <t>MP303010100103</t>
  </si>
  <si>
    <t>MP303010100104</t>
  </si>
  <si>
    <t>MP303010100105</t>
  </si>
  <si>
    <t>MP303010100106</t>
  </si>
  <si>
    <t>MP303010100107</t>
  </si>
  <si>
    <t>MP303010100108</t>
  </si>
  <si>
    <t>MP303010100201</t>
  </si>
  <si>
    <t>MP303010100202</t>
  </si>
  <si>
    <t>MP303010100203</t>
  </si>
  <si>
    <t>MP303010100204</t>
  </si>
  <si>
    <t>MP303010100205</t>
  </si>
  <si>
    <t>MP303010100206</t>
  </si>
  <si>
    <t>MP303010100207</t>
  </si>
  <si>
    <t>MP303010200201</t>
  </si>
  <si>
    <t>MP303010200202</t>
  </si>
  <si>
    <t>MP303010300201</t>
  </si>
  <si>
    <t>MP303010300202</t>
  </si>
  <si>
    <t>MP303010400201</t>
  </si>
  <si>
    <t>MP303020100101</t>
  </si>
  <si>
    <t>MP303020100102</t>
  </si>
  <si>
    <t>MP303020200101</t>
  </si>
  <si>
    <t>MP303020200102</t>
  </si>
  <si>
    <t>MP303030100101</t>
  </si>
  <si>
    <t>MP303030100102</t>
  </si>
  <si>
    <t>MP303040100101</t>
  </si>
  <si>
    <t>MP303040100102</t>
  </si>
  <si>
    <t>MP303040100103</t>
  </si>
  <si>
    <t>MP303040100104</t>
  </si>
  <si>
    <t>MP303040200101</t>
  </si>
  <si>
    <t>MP303040200103</t>
  </si>
  <si>
    <t>MP303040200102</t>
  </si>
  <si>
    <t>MP303040200104</t>
  </si>
  <si>
    <t>MP303040300201</t>
  </si>
  <si>
    <t>MP303040300202</t>
  </si>
  <si>
    <t>MP303040300203</t>
  </si>
  <si>
    <t>MP303040300204</t>
  </si>
  <si>
    <t>MP303040300205</t>
  </si>
  <si>
    <t>MP303040300206</t>
  </si>
  <si>
    <t>MP303040300207</t>
  </si>
  <si>
    <t>MP304010100101</t>
  </si>
  <si>
    <t>MP304010100102</t>
  </si>
  <si>
    <t>MP304010100103</t>
  </si>
  <si>
    <t>MP304010100104</t>
  </si>
  <si>
    <t>MP304010200101</t>
  </si>
  <si>
    <t>MP304010200102</t>
  </si>
  <si>
    <t>MP304020100101</t>
  </si>
  <si>
    <t>MP304020100102</t>
  </si>
  <si>
    <t>MP304030100101</t>
  </si>
  <si>
    <t>MP304030100102</t>
  </si>
  <si>
    <t>MP304030100103</t>
  </si>
  <si>
    <t>MP304030100104</t>
  </si>
  <si>
    <t>MP304030100105</t>
  </si>
  <si>
    <t>MP304030200101</t>
  </si>
  <si>
    <t>MP401010100101</t>
  </si>
  <si>
    <t>MP401010100102</t>
  </si>
  <si>
    <t>MP401010100103</t>
  </si>
  <si>
    <t>MP401010100104</t>
  </si>
  <si>
    <t>MP401010100105</t>
  </si>
  <si>
    <t>MP401010100106</t>
  </si>
  <si>
    <t>MP401010200101</t>
  </si>
  <si>
    <t>MP401010200102</t>
  </si>
  <si>
    <t>MP401010300101</t>
  </si>
  <si>
    <t>MP401010300102</t>
  </si>
  <si>
    <t>MP402010100101</t>
  </si>
  <si>
    <t>MP402010100102</t>
  </si>
  <si>
    <t>MP402010100103</t>
  </si>
  <si>
    <t>MP402010100104</t>
  </si>
  <si>
    <t>MP402010100105</t>
  </si>
  <si>
    <t>MP402010100106</t>
  </si>
  <si>
    <t>MP402010100107</t>
  </si>
  <si>
    <t>MP402010100108</t>
  </si>
  <si>
    <t>MP402010100109</t>
  </si>
  <si>
    <t>MP402010100110</t>
  </si>
  <si>
    <t>MP402010100111</t>
  </si>
  <si>
    <t>MP402010200101</t>
  </si>
  <si>
    <t>MP403010100101</t>
  </si>
  <si>
    <t>MP403010100102</t>
  </si>
  <si>
    <t>MP403010100103</t>
  </si>
  <si>
    <t>MP403010100104</t>
  </si>
  <si>
    <t>MP403010200201</t>
  </si>
  <si>
    <t>MP403010200202</t>
  </si>
  <si>
    <t>MP403010200203</t>
  </si>
  <si>
    <t>MP403010300201</t>
  </si>
  <si>
    <t>MP403010300202</t>
  </si>
  <si>
    <t>MP403010300203</t>
  </si>
  <si>
    <t>MP403010300204</t>
  </si>
  <si>
    <t>MP403010300205</t>
  </si>
  <si>
    <t>MP403010300206</t>
  </si>
  <si>
    <t>MP403010400201</t>
  </si>
  <si>
    <t>MP403010400202</t>
  </si>
  <si>
    <t>MP404010100101</t>
  </si>
  <si>
    <t>MP404010100102</t>
  </si>
  <si>
    <t>MP404010100103</t>
  </si>
  <si>
    <t>MP404010100104</t>
  </si>
  <si>
    <t>MP404010100105</t>
  </si>
  <si>
    <t>MP404010200101</t>
  </si>
  <si>
    <t>MP404010200102</t>
  </si>
  <si>
    <t>MP404010200103</t>
  </si>
  <si>
    <t>MP404010200104</t>
  </si>
  <si>
    <t>MP404010200105</t>
  </si>
  <si>
    <t>MP404010200106</t>
  </si>
  <si>
    <t>MP404010200107</t>
  </si>
  <si>
    <t>MP404010200108</t>
  </si>
  <si>
    <t>MP405010100101</t>
  </si>
  <si>
    <t>MP405020100101</t>
  </si>
  <si>
    <t>MP405030100101</t>
  </si>
  <si>
    <t>MP405040100101</t>
  </si>
  <si>
    <t>MP405040200101</t>
  </si>
  <si>
    <t>MP405040300101</t>
  </si>
  <si>
    <t>MP501010100101</t>
  </si>
  <si>
    <t>MP501010100102</t>
  </si>
  <si>
    <t>MP501010100201</t>
  </si>
  <si>
    <t>MP501010100202</t>
  </si>
  <si>
    <t>MP501010100203</t>
  </si>
  <si>
    <t>MP501010100204</t>
  </si>
  <si>
    <t>MP501020100101</t>
  </si>
  <si>
    <t>MP501020100102</t>
  </si>
  <si>
    <t>MP501020100103</t>
  </si>
  <si>
    <t>MP501020100104</t>
  </si>
  <si>
    <t>MP501020100105</t>
  </si>
  <si>
    <t>MP501020100106</t>
  </si>
  <si>
    <t>MP501020100107</t>
  </si>
  <si>
    <t>MP501020100108</t>
  </si>
  <si>
    <t>MP501020100109</t>
  </si>
  <si>
    <t>MP501020100110</t>
  </si>
  <si>
    <t>MP501020100111</t>
  </si>
  <si>
    <t>MP501020200101</t>
  </si>
  <si>
    <t>MP501020200102</t>
  </si>
  <si>
    <t>MP501020200103</t>
  </si>
  <si>
    <t>MP501020200104</t>
  </si>
  <si>
    <t>MP501020200105</t>
  </si>
  <si>
    <t>MP501020200106</t>
  </si>
  <si>
    <t>MP501020200107</t>
  </si>
  <si>
    <t>MP501020200108</t>
  </si>
  <si>
    <t>MP501020200109</t>
  </si>
  <si>
    <t>MP501020200110</t>
  </si>
  <si>
    <t>MP501020200111</t>
  </si>
  <si>
    <t>MP501020200112</t>
  </si>
  <si>
    <t>MP501020200113</t>
  </si>
  <si>
    <t>MP501020200114</t>
  </si>
  <si>
    <t>MP501020200115</t>
  </si>
  <si>
    <t>MP501020200116</t>
  </si>
  <si>
    <t>MP501020200117</t>
  </si>
  <si>
    <t>MP501020200118</t>
  </si>
  <si>
    <t>MP501020200119</t>
  </si>
  <si>
    <t>MP501020200120</t>
  </si>
  <si>
    <t>MP501020200121</t>
  </si>
  <si>
    <t>MP501020200122</t>
  </si>
  <si>
    <t>MP501020200123</t>
  </si>
  <si>
    <t>MP501030100101</t>
  </si>
  <si>
    <t>MP501030100102</t>
  </si>
  <si>
    <t>MP501030200201</t>
  </si>
  <si>
    <t>MP501030200202</t>
  </si>
  <si>
    <t>MP501030200203</t>
  </si>
  <si>
    <t>MP501030300301</t>
  </si>
  <si>
    <t>MP501030300302</t>
  </si>
  <si>
    <t>MP501030500601</t>
  </si>
  <si>
    <t>MP501030500602</t>
  </si>
  <si>
    <t>MP501030500603</t>
  </si>
  <si>
    <t>MP501030500604</t>
  </si>
  <si>
    <t>MP501040100101</t>
  </si>
  <si>
    <t>MP501040100102</t>
  </si>
  <si>
    <t>MP501040200201</t>
  </si>
  <si>
    <t>MP501040200202</t>
  </si>
  <si>
    <t>MP501050100101</t>
  </si>
  <si>
    <t>MP501050200101</t>
  </si>
  <si>
    <t>MP501050300101</t>
  </si>
  <si>
    <t>MP501050400101</t>
  </si>
  <si>
    <t>MP501050500101</t>
  </si>
  <si>
    <t>MP501060100101</t>
  </si>
  <si>
    <t>MP501060200101</t>
  </si>
  <si>
    <t>MP501070100101</t>
  </si>
  <si>
    <t>MP501070100102</t>
  </si>
  <si>
    <t>MP501070100201</t>
  </si>
  <si>
    <t>MP501070100202</t>
  </si>
  <si>
    <t>MP501070100301</t>
  </si>
  <si>
    <t>MP501070100401</t>
  </si>
  <si>
    <t>MP501070200501</t>
  </si>
  <si>
    <t>MP501080100101</t>
  </si>
  <si>
    <t>MP501080100102</t>
  </si>
  <si>
    <t>MP501080100103</t>
  </si>
  <si>
    <t>MP501090100101</t>
  </si>
  <si>
    <t>MP501090100102</t>
  </si>
  <si>
    <t>MP501090100103</t>
  </si>
  <si>
    <t>MP501090100104</t>
  </si>
  <si>
    <t>MP501090100201</t>
  </si>
  <si>
    <t>MP501090200301</t>
  </si>
  <si>
    <t>MP501090200302</t>
  </si>
  <si>
    <t>MP501090300401</t>
  </si>
  <si>
    <t>MP501090300402</t>
  </si>
  <si>
    <t>MP501100100101</t>
  </si>
  <si>
    <t>MP501100100102</t>
  </si>
  <si>
    <t>MP501100100103</t>
  </si>
  <si>
    <t>MP501100200201</t>
  </si>
  <si>
    <t>MP501100200202</t>
  </si>
  <si>
    <t>MP501100200203</t>
  </si>
  <si>
    <t>MP501110100101</t>
  </si>
  <si>
    <t>MP501110100102</t>
  </si>
  <si>
    <t>MP501110100103</t>
  </si>
  <si>
    <t>MP501110200101</t>
  </si>
  <si>
    <t>MP501110200102</t>
  </si>
  <si>
    <t>MP502010100101</t>
  </si>
  <si>
    <t>MP502010100102</t>
  </si>
  <si>
    <t>MP502010100201</t>
  </si>
  <si>
    <t>MP502010100202</t>
  </si>
  <si>
    <t>MP502010100203</t>
  </si>
  <si>
    <t>MP502010100204</t>
  </si>
  <si>
    <t>MP502010100205</t>
  </si>
  <si>
    <t>MP502010100206</t>
  </si>
  <si>
    <t>MP502010100207</t>
  </si>
  <si>
    <t>MP502020100101</t>
  </si>
  <si>
    <t>MP502020100102</t>
  </si>
  <si>
    <t>MP502020100103</t>
  </si>
  <si>
    <t>MP502020200201</t>
  </si>
  <si>
    <t>MP502020200202</t>
  </si>
  <si>
    <t>MP503010300601</t>
  </si>
  <si>
    <t>MP503010300602</t>
  </si>
  <si>
    <t>MP503010300603</t>
  </si>
  <si>
    <t>MP503010301001</t>
  </si>
  <si>
    <t>MP503010301002</t>
  </si>
  <si>
    <t>MP504010100101</t>
  </si>
  <si>
    <t>MP504010100102</t>
  </si>
  <si>
    <t>MP504010100103</t>
  </si>
  <si>
    <t>MP504010100104</t>
  </si>
  <si>
    <t>MP504010100105</t>
  </si>
  <si>
    <t>MP504010200201</t>
  </si>
  <si>
    <t>MP504010200202</t>
  </si>
  <si>
    <t>MP504010200301</t>
  </si>
  <si>
    <t>MP504010300401</t>
  </si>
  <si>
    <t>MP504010300402</t>
  </si>
  <si>
    <t>MP504010300403</t>
  </si>
  <si>
    <t>MP504010300404</t>
  </si>
  <si>
    <t>MP504010300405</t>
  </si>
  <si>
    <t>MP504010300406</t>
  </si>
  <si>
    <t>MP504010300407</t>
  </si>
  <si>
    <t>MP504010300408</t>
  </si>
  <si>
    <t>MP504010400501</t>
  </si>
  <si>
    <t>MP504010400502</t>
  </si>
  <si>
    <t>MP505010100101</t>
  </si>
  <si>
    <t>MP505010100102</t>
  </si>
  <si>
    <t>MP505010100103</t>
  </si>
  <si>
    <t>MP505010100104</t>
  </si>
  <si>
    <t>MP505010100105</t>
  </si>
  <si>
    <t>MP505010200201</t>
  </si>
  <si>
    <t>MP505010200202</t>
  </si>
  <si>
    <t>MP505010200301</t>
  </si>
  <si>
    <t>MP505010200501</t>
  </si>
  <si>
    <t>MP505010200502</t>
  </si>
  <si>
    <t>MP505010200503</t>
  </si>
  <si>
    <t>MP505010200504</t>
  </si>
  <si>
    <t>MP505010200401</t>
  </si>
  <si>
    <t>MP505010200402</t>
  </si>
  <si>
    <t>MP505020100101</t>
  </si>
  <si>
    <t>MP505020100102</t>
  </si>
  <si>
    <t>MP505020100103</t>
  </si>
  <si>
    <t>MP505020100104</t>
  </si>
  <si>
    <t>MP505020100105</t>
  </si>
  <si>
    <t>MP505020100106</t>
  </si>
  <si>
    <t>MP505020100107</t>
  </si>
  <si>
    <t>MP505020100108</t>
  </si>
  <si>
    <t>MP505020100109</t>
  </si>
  <si>
    <t>MP505020100110</t>
  </si>
  <si>
    <t>MP505020100111</t>
  </si>
  <si>
    <t>MP505020100112</t>
  </si>
  <si>
    <t>MP505020100113</t>
  </si>
  <si>
    <t>MP505020100114</t>
  </si>
  <si>
    <t>MP505020100201</t>
  </si>
  <si>
    <t>MP505020100202</t>
  </si>
  <si>
    <t>MP505020200301</t>
  </si>
  <si>
    <t>MP505020200302</t>
  </si>
  <si>
    <t>MP505020200303</t>
  </si>
  <si>
    <t>MP505020200304</t>
  </si>
  <si>
    <t>MP505020200401</t>
  </si>
  <si>
    <t>MP505020200402</t>
  </si>
  <si>
    <t>MP505020200403</t>
  </si>
  <si>
    <t>MP505020200501</t>
  </si>
  <si>
    <t>MP601010100101</t>
  </si>
  <si>
    <t>MP601010100102</t>
  </si>
  <si>
    <t>MP601010100103</t>
  </si>
  <si>
    <t>MP601010100104</t>
  </si>
  <si>
    <t>MP601010100105</t>
  </si>
  <si>
    <t>MP601010100106</t>
  </si>
  <si>
    <t>MP601010100107</t>
  </si>
  <si>
    <t>MP601010100108</t>
  </si>
  <si>
    <t>MP601010100109</t>
  </si>
  <si>
    <t>MP601010100110</t>
  </si>
  <si>
    <t>MP601010200201</t>
  </si>
  <si>
    <t>MP601010300201</t>
  </si>
  <si>
    <t>MP601020100101</t>
  </si>
  <si>
    <t>MP601020200101</t>
  </si>
  <si>
    <t>MP601020200102</t>
  </si>
  <si>
    <t>MP601020200103</t>
  </si>
  <si>
    <t>MP601020200104</t>
  </si>
  <si>
    <t>MP601020200105</t>
  </si>
  <si>
    <t>MP601020200106</t>
  </si>
  <si>
    <t>MP601020200107</t>
  </si>
  <si>
    <t>MP602010100101</t>
  </si>
  <si>
    <t>MP602010200101</t>
  </si>
  <si>
    <t>MP602010200102</t>
  </si>
  <si>
    <t>MP602010200103</t>
  </si>
  <si>
    <t>MP602020100101</t>
  </si>
  <si>
    <t>MP602020100102</t>
  </si>
  <si>
    <t>MP602020100103</t>
  </si>
  <si>
    <t>MP602020200101</t>
  </si>
  <si>
    <t>MP602020200102</t>
  </si>
  <si>
    <t>MP603010100101</t>
  </si>
  <si>
    <t>MP603010100102</t>
  </si>
  <si>
    <t>MP603010200101</t>
  </si>
  <si>
    <t>MP603010200102</t>
  </si>
  <si>
    <t>MP603020100101</t>
  </si>
  <si>
    <t>MP603020100102</t>
  </si>
  <si>
    <t>MP603020100103</t>
  </si>
  <si>
    <t>MP603020100401</t>
  </si>
  <si>
    <t>MP603020100402</t>
  </si>
  <si>
    <t>MP603020100403</t>
  </si>
  <si>
    <t>MP603020100404</t>
  </si>
  <si>
    <t>MP603020200201</t>
  </si>
  <si>
    <t>MP603020200202</t>
  </si>
  <si>
    <t>MP603020300301</t>
  </si>
  <si>
    <t>MP603020300302</t>
  </si>
  <si>
    <t>MP603020300303</t>
  </si>
  <si>
    <t>MP603020300304</t>
  </si>
  <si>
    <t>MP603020300305</t>
  </si>
  <si>
    <t>MP603020300306</t>
  </si>
  <si>
    <t>MP603020300307</t>
  </si>
  <si>
    <t>MP603020400301</t>
  </si>
  <si>
    <t>MP603020400302</t>
  </si>
  <si>
    <t>MP604010100101</t>
  </si>
  <si>
    <t>MP604010100102</t>
  </si>
  <si>
    <t>MP604010100103</t>
  </si>
  <si>
    <t>MP604010100104</t>
  </si>
  <si>
    <t>MP604010100105</t>
  </si>
  <si>
    <t>MP604020100101</t>
  </si>
  <si>
    <t>MP604020100102</t>
  </si>
  <si>
    <t>MP604020100103</t>
  </si>
  <si>
    <t>MP604020100104</t>
  </si>
  <si>
    <t>MP604020100105</t>
  </si>
  <si>
    <t>MP604020100106</t>
  </si>
  <si>
    <t>MP604020100107</t>
  </si>
  <si>
    <t>MP604020100108</t>
  </si>
  <si>
    <t>MP604020200101</t>
  </si>
  <si>
    <t>MP605010100101</t>
  </si>
  <si>
    <t>MP605010200101</t>
  </si>
  <si>
    <t>MP605010200102</t>
  </si>
  <si>
    <t>MP605010300101</t>
  </si>
  <si>
    <t>MP605010300102</t>
  </si>
  <si>
    <t>MP605010300103</t>
  </si>
  <si>
    <t>MP605010400101</t>
  </si>
  <si>
    <t>MP605010400102</t>
  </si>
  <si>
    <t>MP605010500101</t>
  </si>
  <si>
    <t>MP605020100101</t>
  </si>
  <si>
    <t>MP605020100102</t>
  </si>
  <si>
    <t>MP605020100103</t>
  </si>
  <si>
    <t>MP605020100104</t>
  </si>
  <si>
    <t>MP605020100105</t>
  </si>
  <si>
    <t>MP605020100106</t>
  </si>
  <si>
    <t>MP605020100107</t>
  </si>
  <si>
    <t>MP605030100101</t>
  </si>
  <si>
    <t>MP605030200101</t>
  </si>
  <si>
    <t>MP605030200102</t>
  </si>
  <si>
    <t>MP605030300101</t>
  </si>
  <si>
    <t>MP605040100101</t>
  </si>
  <si>
    <t>MP605040200101</t>
  </si>
  <si>
    <t>MP605050100101</t>
  </si>
  <si>
    <t>MP605050100102</t>
  </si>
  <si>
    <t>MP605060100101</t>
  </si>
  <si>
    <t>Generar mecanismos para afianzar las redes socio-comunitarias e interinstitucionales de construcción de paz, así como fomentar alianzas estratégicas para la implementación de los acuerdo de paz en el departamento</t>
  </si>
  <si>
    <t>Garantizar los acuerdos de paz y protección de los reincorporados y excombatientes, garantizando sus derechos y retorno exitoso a la vida civil</t>
  </si>
  <si>
    <t>Contempla la generación de acciones, condiciones y capacidades para desarrollar la diversificación productiva e innovadora, el desarrollo económico, industrial, comercial, impulsando apuestas productivas que generan empleo y potencian su sistema de ciudades como motor del desarrollo económico y social</t>
  </si>
  <si>
    <t>Comprende acciones para potenciar la conectividad física y digital hacia la integración regional y cierre de brechas urbano-rurales, ampliación y mejoramiento de la infraestructura logística; mejoramiento de la red de vías secundarias y terciarias, complementado con sistemas multimodales para el fomento de la productividad y competitividad, entre otros aspectos</t>
  </si>
  <si>
    <t>Reconociendo el alto valor estratégico presente en los ecosistemas del Departamento, esta línea de acción busca promover acciones en pro de potenciar, conectar y aprovechar sosteniblemente los servicios ecosistémicos de los espacios protegidos (Parques Naturales Nacionales y Regionales, Santuarios de Flora y Fauna, Distritos Regionales y complementarios identificados en la Base Natural para la Sustentabilidad del POTD Valle del Cauca</t>
  </si>
  <si>
    <t>Fortaleceremos el accionar por la Gestión Integral del Recurso Hídrico, con énfasis en uso sostenible de los recursos naturales, la restauración y conservación de la biodiversidad y los servicios ecosistémicos del Valle del Cauca</t>
  </si>
  <si>
    <t>A través de esta línea de acción se pretende desarrollar diferentes acciones específicas y medidas de manera intersectorial para la gestión del riesgo de desastres y el cambio climático</t>
  </si>
  <si>
    <t>A través de la cultura ambiental basados en el respeto y el reconocimiento de la diversidad étnica, cultural y ambiental del departamento, fortaleceremos los procesos de control cultural sobre el uso y manejo del territorio y sus recursos naturales y los procesos de gestión del conocimiento para la educación ambiental</t>
  </si>
  <si>
    <t>Contempla la generación de acciones, condiciones y capacidades innovadoras, de conocimiento, gestión y tecnología, entre otras, al interior de la Gobernación del Valle del Cauca, para alcanzar una Gestión Pública Efectiva, propiciando acciones en beneficio y satisfacción de las necesidades de los ciudadanos. Su propósito es facilitar condiciones internas que permitan el acercamiento y la interacción hacia los entes territoriales y los ciudadanos, para el desarrollo de la región</t>
  </si>
  <si>
    <t>Contempla acciones tecnológicas e innovadoras, al interior y exterior de la Gobernación del Valle del Cauca, para contar con condiciones de conectividad, desarrollo y emprendimiento, entre otras, promoviendo el crecimiento y desarrollo territorial</t>
  </si>
  <si>
    <t>Se enfoca en el establecimiento de acciones para el fortalecimiento interno de la Gobernación del Valle del Cauca, de tal forma que se pueda ejecutar adecuadamente el Plan de Desarrollo, de acuerdo con las iniciativas contempladas en el Programa de Gobierno, y el Plan de Ordenamiento Territorial Departamental. En tal sentido, contempla la definición de acciones para una estructura adecuada que permita un óptimo funcionamiento de la entidad, servidores públicos competentes, insumos y equipos adecuados, control  disciplinario y control interno, prestación efectiva del servicio público y atención al ciudadano, entre otros aspectos, que generen valor público a la actuación de la Gobernación del Valle del Cauca</t>
  </si>
  <si>
    <t>Comprende acciones para la conservación del mejor desempeño fiscal de los departamentos del país y la categoría especial y la calificación AAA del Departamento del Valle del Cauca, así como el fortalecimiento de las finanzas y la consecución, gestión y administración de recursos para la realización del Plan de Desarrollo, aunado al manejo de la marca región y la consecución de recursos para el fomento de la productividad y competitividad, entre otros aspectos</t>
  </si>
  <si>
    <t>Involucra el establecimiento de acciones adecuadas que permitan territorializar el modelo de desarrollo del Departamento, estableciendo orientaciones, acciones y acompañamiento para la orientación y establecimiento de procesos de planificación y ordenamiento territorial, la implementación de instancias de planificación y otras a nivel micro, sub y regional, que soporten la descentralización de la Gobernanza, incentivar e impulsar la participación de las microrregiones en el desarrollo territorial del Departamento, promover la buena gestión de los entes municipales, así como brindar el acompañamiento, asesoría y asistencia técnica necesarios para un efectivo desarrollo territorial</t>
  </si>
  <si>
    <t>Asignar recursos públicos para en asocio con municipios, nación,  sector privado, proporcionar servicios públicos  como acueductos rurales, saneamiento básico, sistemas de energías alternativas no convencionales, y acceso a las TIC,  vivienda, salud, aseguramiento, formalización del trabajo; educación rural flexible, con estrategias de permanencia educativa para combatir la inasistencia y deserción escolar, además  del  aseguramiento a la calidad educativa en estudiantes rurales indígenas, con el acompañamiento y seguimiento a pruebas estandarizadas para garantizar su acceso a la educación superior, como la principal estrategia de  ruptura de las trampas de pobreza.</t>
  </si>
  <si>
    <t>Focalizar la investigación, la tecnología, la innovación,  los emprendimientos, articulando las capacidades de las comunidades rurales, aunando esfuerzos  entre instituciones de educación superior, empresas, centros de investigación,  para superar problemas sociales, económicos,  productivos,  para mejorar la competitividad, la equidad y aprovechar oportunidades que ofrecen los territorios.</t>
  </si>
  <si>
    <t>El Departamento del Valle del Cauca reconoce y se compromete a respetar y garantizar el pleno ejercicio de los derechos étnicos de los pueblos indígenas como sujeto colectivo, de conformidad con la normatividad internacional y nacional existentes, motivo por el cual adopta los lineamientos entregados por las comunidades indigenas en el marco del presente Plan de Desarrollo Departamental 2020-2023 "Valle Invencible".</t>
  </si>
  <si>
    <t>Cuenta con capital humano competitivo, oferta de atractivos turísticos diferenciados y fortalecimiento del desarrollo empresarial, contribuyendo a la reactivación económica del sector afectada por la emergencia sanitaria generada por la pandemia del COVID-19</t>
  </si>
  <si>
    <t>NOMBRE LÍNEA DE ACCIÓN - LA</t>
  </si>
  <si>
    <t>MP301020200301</t>
  </si>
  <si>
    <t>MP301020200302</t>
  </si>
  <si>
    <t>MP301020200303</t>
  </si>
  <si>
    <t>MP301020200304</t>
  </si>
  <si>
    <t>MP301020200305</t>
  </si>
  <si>
    <t>MP301020200306</t>
  </si>
  <si>
    <t>MP301020200307</t>
  </si>
  <si>
    <t>MP501030400401</t>
  </si>
  <si>
    <t>MP501030400402</t>
  </si>
  <si>
    <t>MP501030400403</t>
  </si>
  <si>
    <t>MP501030400404</t>
  </si>
  <si>
    <t>MP501030400405</t>
  </si>
  <si>
    <t>MP501030400406</t>
  </si>
  <si>
    <t>MP501030400407</t>
  </si>
  <si>
    <t>MP501030400501</t>
  </si>
  <si>
    <t>MP501030400502</t>
  </si>
  <si>
    <t>MP501030400503</t>
  </si>
  <si>
    <t>MP501030400504</t>
  </si>
  <si>
    <t>MP503010100101</t>
  </si>
  <si>
    <t>MP503010100102</t>
  </si>
  <si>
    <t>MP503010100103</t>
  </si>
  <si>
    <t>MP503010100104</t>
  </si>
  <si>
    <t>MP503010100105</t>
  </si>
  <si>
    <t>MP503010100106</t>
  </si>
  <si>
    <t>MP503010100201</t>
  </si>
  <si>
    <t>MP503010100202</t>
  </si>
  <si>
    <t>MP503010100203</t>
  </si>
  <si>
    <t>MP503010100204</t>
  </si>
  <si>
    <t>MP503010100205</t>
  </si>
  <si>
    <t>MP503010100206</t>
  </si>
  <si>
    <t>MP503010100207</t>
  </si>
  <si>
    <t>MP503010100208</t>
  </si>
  <si>
    <t>MP503010100209</t>
  </si>
  <si>
    <t>MP503010100210</t>
  </si>
  <si>
    <t>MP503010100211</t>
  </si>
  <si>
    <t>MP503010100301</t>
  </si>
  <si>
    <t>MP503010100302</t>
  </si>
  <si>
    <t>MP503010100303</t>
  </si>
  <si>
    <t>MP503010100304</t>
  </si>
  <si>
    <t>MP503010100305</t>
  </si>
  <si>
    <t>MP503010100401</t>
  </si>
  <si>
    <t>MP503010100402</t>
  </si>
  <si>
    <t>MP503010100501</t>
  </si>
  <si>
    <t>MP503010100502</t>
  </si>
  <si>
    <t>MP503010100503</t>
  </si>
  <si>
    <t>MP503010100504</t>
  </si>
  <si>
    <t>MP503010200601</t>
  </si>
  <si>
    <t>MP503010200602</t>
  </si>
  <si>
    <t>MP503010200603</t>
  </si>
  <si>
    <t>MP503010200604</t>
  </si>
  <si>
    <t>MP503010200701</t>
  </si>
  <si>
    <t>MP503010200702</t>
  </si>
  <si>
    <t>MP503010200703</t>
  </si>
  <si>
    <t>MP503010200704</t>
  </si>
  <si>
    <t>MP503010200705</t>
  </si>
  <si>
    <t>MP503010200801</t>
  </si>
  <si>
    <t>MP503010200802</t>
  </si>
  <si>
    <t>MP503010200803</t>
  </si>
  <si>
    <t>MP503010200804</t>
  </si>
  <si>
    <t>MP503010200901</t>
  </si>
  <si>
    <t>MP503010200902</t>
  </si>
  <si>
    <t>MP503010200903</t>
  </si>
  <si>
    <t>Acción interinstitucional y multinivel para  implementación de acciones de prevención de graves vulneraciones a los derechos Civiles y Políticos</t>
  </si>
  <si>
    <t>Implementación de la Política Departamental de Discapacidad e Inclusión Social y el Plan Departamental de Discapacidad</t>
  </si>
  <si>
    <t>Promueve las acciones y mecanismos que propende por las condiciones de seguridad y paz en la mujer vallecaucana</t>
  </si>
  <si>
    <t>Conformación - dinamización de las mesas municipales y mesa departamental de grupos vulnerables, fortalecimiento de liderazgos y organizaciones civiles de personas con discapacidad para incidir en la toma de decisiones, fomento de derechos y participación significativa de las personas mayores</t>
  </si>
  <si>
    <t>Se desarrollan estrategias de fortalecimiento de las redes de gestores de paz y las diferentes mesas que tienen que ver con las realidades e intereses de las mujeres, equidad de genero y los grupos poblacionales con orientaciones sexuales e identidades de genero diversas</t>
  </si>
  <si>
    <t>El Observatorio para la Paz del Valle del Cauca será el instrumento de seguimiento y evaluación de la implementación de los acuerdos, la construcción de la paz y los pos acuerdos</t>
  </si>
  <si>
    <t>Se fomentará la productividad de las comunidades rurales en los municipos afectados por el conflicto, para el impulso a la implementación de la Reforma Rural Integral en el departamento (en zona, sur, centro y norte del departamento)</t>
  </si>
  <si>
    <t>Acciones, gestiones, metas y otros, encaminadas a preservar la defensa de la entidad</t>
  </si>
  <si>
    <t>Fomentar el crecimiento y la renovación de la infraestructura tecnológica de la gobernación del Valle, al igual que garantizar la disponibilidad de sus sistemas de información</t>
  </si>
  <si>
    <t>Mercados campesinos agroecologicos (tradicional y familiar) son espacios para el intercambio de alimentos, la recuperación de los saberes ancestrales, pero sobre todo para visibilizar a las comunidades etnicas y campesinas no solo como productores de alimentos, historia y conocimiento, igualmente sino ademas posibilitar la concienciacion del consumidor responsable.</t>
  </si>
  <si>
    <t>No. Sp</t>
  </si>
  <si>
    <t>1010101</t>
  </si>
  <si>
    <t>1010102</t>
  </si>
  <si>
    <t>1010201</t>
  </si>
  <si>
    <t>1020101</t>
  </si>
  <si>
    <t>1020102</t>
  </si>
  <si>
    <t>1020201</t>
  </si>
  <si>
    <t>1020202</t>
  </si>
  <si>
    <t>1020301</t>
  </si>
  <si>
    <t>1020302</t>
  </si>
  <si>
    <t>1030101</t>
  </si>
  <si>
    <t>1030102</t>
  </si>
  <si>
    <t>1030103</t>
  </si>
  <si>
    <t>1030104</t>
  </si>
  <si>
    <t>1030201</t>
  </si>
  <si>
    <t>1030202</t>
  </si>
  <si>
    <t>1030203</t>
  </si>
  <si>
    <t>1030204</t>
  </si>
  <si>
    <t>1030301</t>
  </si>
  <si>
    <t>1030302</t>
  </si>
  <si>
    <t>2010101</t>
  </si>
  <si>
    <t>2010102</t>
  </si>
  <si>
    <t>2010201</t>
  </si>
  <si>
    <t>2010202</t>
  </si>
  <si>
    <t>2020101</t>
  </si>
  <si>
    <t>2020102</t>
  </si>
  <si>
    <t>2020201</t>
  </si>
  <si>
    <t>2020202</t>
  </si>
  <si>
    <t>2020203</t>
  </si>
  <si>
    <t>2020301</t>
  </si>
  <si>
    <t>2020302</t>
  </si>
  <si>
    <t>2020303</t>
  </si>
  <si>
    <t>2030101</t>
  </si>
  <si>
    <t>2030102</t>
  </si>
  <si>
    <t>2030201</t>
  </si>
  <si>
    <t>2030202</t>
  </si>
  <si>
    <t>2030203</t>
  </si>
  <si>
    <t>2030204</t>
  </si>
  <si>
    <t>2030205</t>
  </si>
  <si>
    <t>2030206</t>
  </si>
  <si>
    <t>2030207</t>
  </si>
  <si>
    <t>2030208</t>
  </si>
  <si>
    <t>2030209</t>
  </si>
  <si>
    <t>2030301</t>
  </si>
  <si>
    <t>2030302</t>
  </si>
  <si>
    <t>2030303</t>
  </si>
  <si>
    <t>2030401</t>
  </si>
  <si>
    <t>2040101</t>
  </si>
  <si>
    <t>2040102</t>
  </si>
  <si>
    <t>2040103</t>
  </si>
  <si>
    <t>2040104</t>
  </si>
  <si>
    <t>2040201</t>
  </si>
  <si>
    <t>2050101</t>
  </si>
  <si>
    <t>2050201</t>
  </si>
  <si>
    <t>2050202</t>
  </si>
  <si>
    <t>3010101</t>
  </si>
  <si>
    <t>3010102</t>
  </si>
  <si>
    <t>3010201</t>
  </si>
  <si>
    <t>3010202</t>
  </si>
  <si>
    <t>3010203</t>
  </si>
  <si>
    <t>3010301</t>
  </si>
  <si>
    <t>3010302</t>
  </si>
  <si>
    <t>3020101</t>
  </si>
  <si>
    <t>3020201</t>
  </si>
  <si>
    <t>3020202</t>
  </si>
  <si>
    <t>3030101</t>
  </si>
  <si>
    <t>3030102</t>
  </si>
  <si>
    <t>3030103</t>
  </si>
  <si>
    <t>3030104</t>
  </si>
  <si>
    <t>3030201</t>
  </si>
  <si>
    <t>3030202</t>
  </si>
  <si>
    <t>3030301</t>
  </si>
  <si>
    <t>3030401</t>
  </si>
  <si>
    <t>3030402</t>
  </si>
  <si>
    <t>3030403</t>
  </si>
  <si>
    <t>3040101</t>
  </si>
  <si>
    <t>3040102</t>
  </si>
  <si>
    <t>3040201</t>
  </si>
  <si>
    <t>3040301</t>
  </si>
  <si>
    <t>3040302</t>
  </si>
  <si>
    <t>4010101</t>
  </si>
  <si>
    <t>4010102</t>
  </si>
  <si>
    <t>4010103</t>
  </si>
  <si>
    <t>4020101</t>
  </si>
  <si>
    <t>4020102</t>
  </si>
  <si>
    <t>4030101</t>
  </si>
  <si>
    <t>4030102</t>
  </si>
  <si>
    <t>4030103</t>
  </si>
  <si>
    <t>4030104</t>
  </si>
  <si>
    <t>4040101</t>
  </si>
  <si>
    <t>4040102</t>
  </si>
  <si>
    <t>4050101</t>
  </si>
  <si>
    <t>4050201</t>
  </si>
  <si>
    <t>4050301</t>
  </si>
  <si>
    <t>4050401</t>
  </si>
  <si>
    <t>4050402</t>
  </si>
  <si>
    <t>4050403</t>
  </si>
  <si>
    <t>5010101</t>
  </si>
  <si>
    <t>5010201</t>
  </si>
  <si>
    <t>5010202</t>
  </si>
  <si>
    <t>5010301</t>
  </si>
  <si>
    <t>5010302</t>
  </si>
  <si>
    <t>5010303</t>
  </si>
  <si>
    <t>5010304</t>
  </si>
  <si>
    <t>5010305</t>
  </si>
  <si>
    <t>5010401</t>
  </si>
  <si>
    <t>5010402</t>
  </si>
  <si>
    <t>5010501</t>
  </si>
  <si>
    <t>5010502</t>
  </si>
  <si>
    <t>5010503</t>
  </si>
  <si>
    <t>5010504</t>
  </si>
  <si>
    <t>5010505</t>
  </si>
  <si>
    <t>5010601</t>
  </si>
  <si>
    <t>5010602</t>
  </si>
  <si>
    <t>5010701</t>
  </si>
  <si>
    <t>5010702</t>
  </si>
  <si>
    <t>5010801</t>
  </si>
  <si>
    <t>5010901</t>
  </si>
  <si>
    <t>5010902</t>
  </si>
  <si>
    <t>5010903</t>
  </si>
  <si>
    <t>5011001</t>
  </si>
  <si>
    <t>5011002</t>
  </si>
  <si>
    <t>5011101</t>
  </si>
  <si>
    <t>5011102</t>
  </si>
  <si>
    <t>5020101</t>
  </si>
  <si>
    <t>5020201</t>
  </si>
  <si>
    <t>5020202</t>
  </si>
  <si>
    <t>5030101</t>
  </si>
  <si>
    <t>5030102</t>
  </si>
  <si>
    <t>5030103</t>
  </si>
  <si>
    <t>5040101</t>
  </si>
  <si>
    <t>5040102</t>
  </si>
  <si>
    <t>5040103</t>
  </si>
  <si>
    <t>5040104</t>
  </si>
  <si>
    <t>5050101</t>
  </si>
  <si>
    <t>5050102</t>
  </si>
  <si>
    <t>5050201</t>
  </si>
  <si>
    <t>5050202</t>
  </si>
  <si>
    <t>6020201</t>
  </si>
  <si>
    <t>6020202</t>
  </si>
  <si>
    <t>6020101</t>
  </si>
  <si>
    <t>6020102</t>
  </si>
  <si>
    <t>6010101</t>
  </si>
  <si>
    <t>6010102</t>
  </si>
  <si>
    <t>6010103</t>
  </si>
  <si>
    <t>6010201</t>
  </si>
  <si>
    <t>6010202</t>
  </si>
  <si>
    <t>6030101</t>
  </si>
  <si>
    <t>6030102</t>
  </si>
  <si>
    <t>6030201</t>
  </si>
  <si>
    <t>6030202</t>
  </si>
  <si>
    <t>6030203</t>
  </si>
  <si>
    <t>6030204</t>
  </si>
  <si>
    <t>6040101</t>
  </si>
  <si>
    <t>6040201</t>
  </si>
  <si>
    <t>6040202</t>
  </si>
  <si>
    <t>6050101</t>
  </si>
  <si>
    <t>6050102</t>
  </si>
  <si>
    <t>6050103</t>
  </si>
  <si>
    <t>6050104</t>
  </si>
  <si>
    <t>6050105</t>
  </si>
  <si>
    <t>6050201</t>
  </si>
  <si>
    <t>6050301</t>
  </si>
  <si>
    <t>6050302</t>
  </si>
  <si>
    <t>6050303</t>
  </si>
  <si>
    <t>6050401</t>
  </si>
  <si>
    <t>6050402</t>
  </si>
  <si>
    <t>6050501</t>
  </si>
  <si>
    <t>6050601</t>
  </si>
  <si>
    <t>001</t>
  </si>
  <si>
    <t>002</t>
  </si>
  <si>
    <t>003</t>
  </si>
  <si>
    <t>004</t>
  </si>
  <si>
    <t>005</t>
  </si>
  <si>
    <t>006</t>
  </si>
  <si>
    <t>007</t>
  </si>
  <si>
    <t>008</t>
  </si>
  <si>
    <t>009</t>
  </si>
  <si>
    <t>010</t>
  </si>
  <si>
    <t>101010100101</t>
  </si>
  <si>
    <t>101010100102</t>
  </si>
  <si>
    <t>101010100103</t>
  </si>
  <si>
    <t>101010100104</t>
  </si>
  <si>
    <t>101010100105</t>
  </si>
  <si>
    <t>101010100106</t>
  </si>
  <si>
    <t>101010100107</t>
  </si>
  <si>
    <t>101010100108</t>
  </si>
  <si>
    <t>101010100109</t>
  </si>
  <si>
    <t>101010100110</t>
  </si>
  <si>
    <t>101010100111</t>
  </si>
  <si>
    <t>101010200101</t>
  </si>
  <si>
    <t>101020100101</t>
  </si>
  <si>
    <t>101020100102</t>
  </si>
  <si>
    <t>102010100101</t>
  </si>
  <si>
    <t>102010100102</t>
  </si>
  <si>
    <t>102010100103</t>
  </si>
  <si>
    <t>102010200101</t>
  </si>
  <si>
    <t>102010200102</t>
  </si>
  <si>
    <t>102010200103</t>
  </si>
  <si>
    <t>102010200104</t>
  </si>
  <si>
    <t>102010200105</t>
  </si>
  <si>
    <t>102010200106</t>
  </si>
  <si>
    <t>102010200107</t>
  </si>
  <si>
    <t>102010200108</t>
  </si>
  <si>
    <t>102010200109</t>
  </si>
  <si>
    <t>102020100101</t>
  </si>
  <si>
    <t>102020100102</t>
  </si>
  <si>
    <t>102020100103</t>
  </si>
  <si>
    <t>102020100104</t>
  </si>
  <si>
    <t>102020100105</t>
  </si>
  <si>
    <t>102020200101</t>
  </si>
  <si>
    <t>102030100101</t>
  </si>
  <si>
    <t>102030100102</t>
  </si>
  <si>
    <t>102030100103</t>
  </si>
  <si>
    <t>102030100104</t>
  </si>
  <si>
    <t>102030200101</t>
  </si>
  <si>
    <t>102030200102</t>
  </si>
  <si>
    <t>102030200103</t>
  </si>
  <si>
    <t>102020100106</t>
  </si>
  <si>
    <t>103010100101</t>
  </si>
  <si>
    <t>103010100102</t>
  </si>
  <si>
    <t>103010100103</t>
  </si>
  <si>
    <t>103010100104</t>
  </si>
  <si>
    <t>103010100105</t>
  </si>
  <si>
    <t>103010100106</t>
  </si>
  <si>
    <t>103010100107</t>
  </si>
  <si>
    <t>103010100108</t>
  </si>
  <si>
    <t>103010100109</t>
  </si>
  <si>
    <t>103010200101</t>
  </si>
  <si>
    <t>103010200102</t>
  </si>
  <si>
    <t>103010300101</t>
  </si>
  <si>
    <t>103010400101</t>
  </si>
  <si>
    <t>103010400102</t>
  </si>
  <si>
    <t>103020100101</t>
  </si>
  <si>
    <t>103020100102</t>
  </si>
  <si>
    <t>103020200201</t>
  </si>
  <si>
    <t>103020200202</t>
  </si>
  <si>
    <t>103020200203</t>
  </si>
  <si>
    <t>103020200204</t>
  </si>
  <si>
    <t>103020200205</t>
  </si>
  <si>
    <t>103020200206</t>
  </si>
  <si>
    <t>103020200207</t>
  </si>
  <si>
    <t>103020200208</t>
  </si>
  <si>
    <t>103020200209</t>
  </si>
  <si>
    <t>103020200210</t>
  </si>
  <si>
    <t>103020200211</t>
  </si>
  <si>
    <t>103020200212</t>
  </si>
  <si>
    <t>103020200213</t>
  </si>
  <si>
    <t>103020200214</t>
  </si>
  <si>
    <t>103020200215</t>
  </si>
  <si>
    <t>103020200216</t>
  </si>
  <si>
    <t>103020300201</t>
  </si>
  <si>
    <t>103020300202</t>
  </si>
  <si>
    <t>103020300203</t>
  </si>
  <si>
    <t>103020300204</t>
  </si>
  <si>
    <t>103020300205</t>
  </si>
  <si>
    <t>103020400201</t>
  </si>
  <si>
    <t>103020400202</t>
  </si>
  <si>
    <t>103020400203</t>
  </si>
  <si>
    <t>103020400204</t>
  </si>
  <si>
    <t>103020400205</t>
  </si>
  <si>
    <t>103030100101</t>
  </si>
  <si>
    <t>103030200101</t>
  </si>
  <si>
    <t>103030200102</t>
  </si>
  <si>
    <t>103030200103</t>
  </si>
  <si>
    <t>103030200104</t>
  </si>
  <si>
    <t>103030200105</t>
  </si>
  <si>
    <t>103030200106</t>
  </si>
  <si>
    <t>201010100101</t>
  </si>
  <si>
    <t>201010100102</t>
  </si>
  <si>
    <t>201010200101</t>
  </si>
  <si>
    <t>201010200102</t>
  </si>
  <si>
    <t>201020100101</t>
  </si>
  <si>
    <t>201020100102</t>
  </si>
  <si>
    <t>201020100103</t>
  </si>
  <si>
    <t>201020100104</t>
  </si>
  <si>
    <t>201020100105</t>
  </si>
  <si>
    <t>201020100106</t>
  </si>
  <si>
    <t>201020100107</t>
  </si>
  <si>
    <t>201020100108</t>
  </si>
  <si>
    <t>201020100109</t>
  </si>
  <si>
    <t>201020100110</t>
  </si>
  <si>
    <t>201020100111</t>
  </si>
  <si>
    <t>201020100112</t>
  </si>
  <si>
    <t>201020200201</t>
  </si>
  <si>
    <t>201020200202</t>
  </si>
  <si>
    <t>201020200203</t>
  </si>
  <si>
    <t>201020200204</t>
  </si>
  <si>
    <t>201020200205</t>
  </si>
  <si>
    <t>201020200206</t>
  </si>
  <si>
    <t>201020200207</t>
  </si>
  <si>
    <t>201020200208</t>
  </si>
  <si>
    <t>202010100101</t>
  </si>
  <si>
    <t>202010100102</t>
  </si>
  <si>
    <t>202010100103</t>
  </si>
  <si>
    <t>202010200101</t>
  </si>
  <si>
    <t>202010200102</t>
  </si>
  <si>
    <t>202010200103</t>
  </si>
  <si>
    <t>202010200104</t>
  </si>
  <si>
    <t>202010200105</t>
  </si>
  <si>
    <t>202010200106</t>
  </si>
  <si>
    <t>202010200107</t>
  </si>
  <si>
    <t>202020100101</t>
  </si>
  <si>
    <t>202020100102</t>
  </si>
  <si>
    <t>202020100103</t>
  </si>
  <si>
    <t>202020200101</t>
  </si>
  <si>
    <t>202020200102</t>
  </si>
  <si>
    <t>202020200103</t>
  </si>
  <si>
    <t>202020200104</t>
  </si>
  <si>
    <t>202020200105</t>
  </si>
  <si>
    <t>202020300101</t>
  </si>
  <si>
    <t>202020300102</t>
  </si>
  <si>
    <t>202030100101</t>
  </si>
  <si>
    <t>202030100102</t>
  </si>
  <si>
    <t>202030200101</t>
  </si>
  <si>
    <t>202030300101</t>
  </si>
  <si>
    <t>202030300102</t>
  </si>
  <si>
    <t>202030300103</t>
  </si>
  <si>
    <t>203010100101</t>
  </si>
  <si>
    <t>203010100102</t>
  </si>
  <si>
    <t>203010100103</t>
  </si>
  <si>
    <t>203010100104</t>
  </si>
  <si>
    <t>203010100105</t>
  </si>
  <si>
    <t>203010100106</t>
  </si>
  <si>
    <t>203010100107</t>
  </si>
  <si>
    <t>203010200201</t>
  </si>
  <si>
    <t>203010200202</t>
  </si>
  <si>
    <t>203010200203</t>
  </si>
  <si>
    <t>203010200204</t>
  </si>
  <si>
    <t>203010200205</t>
  </si>
  <si>
    <t>203010200206</t>
  </si>
  <si>
    <t>203020100101</t>
  </si>
  <si>
    <t>203020100102</t>
  </si>
  <si>
    <t>203020100103</t>
  </si>
  <si>
    <t>203020200101</t>
  </si>
  <si>
    <t>203020300101</t>
  </si>
  <si>
    <t>203020400101</t>
  </si>
  <si>
    <t>203020500101</t>
  </si>
  <si>
    <t>203020500102</t>
  </si>
  <si>
    <t>203020500103</t>
  </si>
  <si>
    <t>203020600201</t>
  </si>
  <si>
    <t>203020600202</t>
  </si>
  <si>
    <t>203020600203</t>
  </si>
  <si>
    <t>203020600204</t>
  </si>
  <si>
    <t>203020600205</t>
  </si>
  <si>
    <t>203020600206</t>
  </si>
  <si>
    <t>203020600207</t>
  </si>
  <si>
    <t>203020600208</t>
  </si>
  <si>
    <t>203020600209</t>
  </si>
  <si>
    <t>203020600210</t>
  </si>
  <si>
    <t>203020700201</t>
  </si>
  <si>
    <t>203020700202</t>
  </si>
  <si>
    <t>203020700203</t>
  </si>
  <si>
    <t>203020700204</t>
  </si>
  <si>
    <t>203020700205</t>
  </si>
  <si>
    <t>203020700206</t>
  </si>
  <si>
    <t>203020700207</t>
  </si>
  <si>
    <t>203020700208</t>
  </si>
  <si>
    <t>203020800201</t>
  </si>
  <si>
    <t>203020900301</t>
  </si>
  <si>
    <t>203020900302</t>
  </si>
  <si>
    <t>203030100101</t>
  </si>
  <si>
    <t>203030100102</t>
  </si>
  <si>
    <t>203030100103</t>
  </si>
  <si>
    <t>203030100104</t>
  </si>
  <si>
    <t>203030100105</t>
  </si>
  <si>
    <t>203030100106</t>
  </si>
  <si>
    <t>203030100107</t>
  </si>
  <si>
    <t>203030100108</t>
  </si>
  <si>
    <t>203030200201</t>
  </si>
  <si>
    <t>203030200202</t>
  </si>
  <si>
    <t>203030200203</t>
  </si>
  <si>
    <t>203030300301</t>
  </si>
  <si>
    <t>203030300302</t>
  </si>
  <si>
    <t>203030300303</t>
  </si>
  <si>
    <t>203030300304</t>
  </si>
  <si>
    <t>203040100101</t>
  </si>
  <si>
    <t>203040100102</t>
  </si>
  <si>
    <t>203040100103</t>
  </si>
  <si>
    <t>203040100104</t>
  </si>
  <si>
    <t>203040100105</t>
  </si>
  <si>
    <t>203040100106</t>
  </si>
  <si>
    <t>204010100101</t>
  </si>
  <si>
    <t>204010200101</t>
  </si>
  <si>
    <t>204010300101</t>
  </si>
  <si>
    <t>204010400101</t>
  </si>
  <si>
    <t>204020100101</t>
  </si>
  <si>
    <t>204020100102</t>
  </si>
  <si>
    <t>204020100103</t>
  </si>
  <si>
    <t>205010100101</t>
  </si>
  <si>
    <t>205010100102</t>
  </si>
  <si>
    <t>205010100103</t>
  </si>
  <si>
    <t>205020100101</t>
  </si>
  <si>
    <t>205020200101</t>
  </si>
  <si>
    <t>205020200102</t>
  </si>
  <si>
    <t>301010100101</t>
  </si>
  <si>
    <t>301010100102</t>
  </si>
  <si>
    <t>301010200101</t>
  </si>
  <si>
    <t>301010200102</t>
  </si>
  <si>
    <t>301010200103</t>
  </si>
  <si>
    <t>301020100101</t>
  </si>
  <si>
    <t>301020100102</t>
  </si>
  <si>
    <t>301020100103</t>
  </si>
  <si>
    <t>301020100104</t>
  </si>
  <si>
    <t>301020100105</t>
  </si>
  <si>
    <t>301020100106</t>
  </si>
  <si>
    <t>301020100107</t>
  </si>
  <si>
    <t>301020200201</t>
  </si>
  <si>
    <t>301020200202</t>
  </si>
  <si>
    <t>301020200203</t>
  </si>
  <si>
    <t>301020200204</t>
  </si>
  <si>
    <t>301020200301</t>
  </si>
  <si>
    <t>301020200302</t>
  </si>
  <si>
    <t>301020200303</t>
  </si>
  <si>
    <t>301020200304</t>
  </si>
  <si>
    <t>301020200305</t>
  </si>
  <si>
    <t>301020200306</t>
  </si>
  <si>
    <t>301020200307</t>
  </si>
  <si>
    <t>301020300101</t>
  </si>
  <si>
    <t>301020300102</t>
  </si>
  <si>
    <t>301030100101</t>
  </si>
  <si>
    <t>301030100102</t>
  </si>
  <si>
    <t>301030100103</t>
  </si>
  <si>
    <t>301030200101</t>
  </si>
  <si>
    <t>301030200102</t>
  </si>
  <si>
    <t>302010100101</t>
  </si>
  <si>
    <t>302010100102</t>
  </si>
  <si>
    <t>302010100103</t>
  </si>
  <si>
    <t>302010100104</t>
  </si>
  <si>
    <t>302020100101</t>
  </si>
  <si>
    <t>302020100102</t>
  </si>
  <si>
    <t>302020100103</t>
  </si>
  <si>
    <t>302020100104</t>
  </si>
  <si>
    <t>302020100105</t>
  </si>
  <si>
    <t>302020100106</t>
  </si>
  <si>
    <t>302020100107</t>
  </si>
  <si>
    <t>302020100108</t>
  </si>
  <si>
    <t>302020100109</t>
  </si>
  <si>
    <t>302020100110</t>
  </si>
  <si>
    <t>302020100111</t>
  </si>
  <si>
    <t>302020200201</t>
  </si>
  <si>
    <t>302020200202</t>
  </si>
  <si>
    <t>302020200203</t>
  </si>
  <si>
    <t>303010100101</t>
  </si>
  <si>
    <t>303010100102</t>
  </si>
  <si>
    <t>303010100103</t>
  </si>
  <si>
    <t>303010100104</t>
  </si>
  <si>
    <t>303010100105</t>
  </si>
  <si>
    <t>303010100106</t>
  </si>
  <si>
    <t>303010100107</t>
  </si>
  <si>
    <t>303010100108</t>
  </si>
  <si>
    <t>303010100201</t>
  </si>
  <si>
    <t>303010100202</t>
  </si>
  <si>
    <t>303010100203</t>
  </si>
  <si>
    <t>303010100204</t>
  </si>
  <si>
    <t>303010100205</t>
  </si>
  <si>
    <t>303010100206</t>
  </si>
  <si>
    <t>303010100207</t>
  </si>
  <si>
    <t>303010200201</t>
  </si>
  <si>
    <t>303010200202</t>
  </si>
  <si>
    <t>303010300201</t>
  </si>
  <si>
    <t>303010300202</t>
  </si>
  <si>
    <t>303010400201</t>
  </si>
  <si>
    <t>303020100101</t>
  </si>
  <si>
    <t>303020100102</t>
  </si>
  <si>
    <t>303020200101</t>
  </si>
  <si>
    <t>303020200102</t>
  </si>
  <si>
    <t>303030100101</t>
  </si>
  <si>
    <t>303030100102</t>
  </si>
  <si>
    <t>303040100101</t>
  </si>
  <si>
    <t>303040100102</t>
  </si>
  <si>
    <t>303040100103</t>
  </si>
  <si>
    <t>303040100104</t>
  </si>
  <si>
    <t>303040200101</t>
  </si>
  <si>
    <t>303040200102</t>
  </si>
  <si>
    <t>303040200103</t>
  </si>
  <si>
    <t>303040200104</t>
  </si>
  <si>
    <t>303040300201</t>
  </si>
  <si>
    <t>303040300202</t>
  </si>
  <si>
    <t>303040300203</t>
  </si>
  <si>
    <t>303040300204</t>
  </si>
  <si>
    <t>303040300205</t>
  </si>
  <si>
    <t>303040300206</t>
  </si>
  <si>
    <t>303040300207</t>
  </si>
  <si>
    <t>304010100101</t>
  </si>
  <si>
    <t>304010100102</t>
  </si>
  <si>
    <t>304010100103</t>
  </si>
  <si>
    <t>304010100104</t>
  </si>
  <si>
    <t>304010200101</t>
  </si>
  <si>
    <t>304010200102</t>
  </si>
  <si>
    <t>304020100101</t>
  </si>
  <si>
    <t>304020100102</t>
  </si>
  <si>
    <t>304030100101</t>
  </si>
  <si>
    <t>304030100102</t>
  </si>
  <si>
    <t>304030100103</t>
  </si>
  <si>
    <t>304030100104</t>
  </si>
  <si>
    <t>304030100105</t>
  </si>
  <si>
    <t>304030200101</t>
  </si>
  <si>
    <t>401010100101</t>
  </si>
  <si>
    <t>401010100102</t>
  </si>
  <si>
    <t>401010100103</t>
  </si>
  <si>
    <t>401010100104</t>
  </si>
  <si>
    <t>401010100105</t>
  </si>
  <si>
    <t>401010100106</t>
  </si>
  <si>
    <t>401010200101</t>
  </si>
  <si>
    <t>401010200102</t>
  </si>
  <si>
    <t>401010300101</t>
  </si>
  <si>
    <t>401010300102</t>
  </si>
  <si>
    <t>402010100101</t>
  </si>
  <si>
    <t>402010100102</t>
  </si>
  <si>
    <t>402010100103</t>
  </si>
  <si>
    <t>402010100104</t>
  </si>
  <si>
    <t>402010100105</t>
  </si>
  <si>
    <t>402010100106</t>
  </si>
  <si>
    <t>402010100107</t>
  </si>
  <si>
    <t>402010100108</t>
  </si>
  <si>
    <t>402010100109</t>
  </si>
  <si>
    <t>402010100110</t>
  </si>
  <si>
    <t>402010100111</t>
  </si>
  <si>
    <t>402010200101</t>
  </si>
  <si>
    <t>403010100101</t>
  </si>
  <si>
    <t>403010100102</t>
  </si>
  <si>
    <t>403010100103</t>
  </si>
  <si>
    <t>403010100104</t>
  </si>
  <si>
    <t>403010200201</t>
  </si>
  <si>
    <t>403010200202</t>
  </si>
  <si>
    <t>403010200203</t>
  </si>
  <si>
    <t>403010300201</t>
  </si>
  <si>
    <t>403010300202</t>
  </si>
  <si>
    <t>403010300203</t>
  </si>
  <si>
    <t>403010300204</t>
  </si>
  <si>
    <t>403010300205</t>
  </si>
  <si>
    <t>403010300206</t>
  </si>
  <si>
    <t>403010400201</t>
  </si>
  <si>
    <t>403010400202</t>
  </si>
  <si>
    <t>404010100101</t>
  </si>
  <si>
    <t>404010100102</t>
  </si>
  <si>
    <t>404010100103</t>
  </si>
  <si>
    <t>404010100104</t>
  </si>
  <si>
    <t>404010100105</t>
  </si>
  <si>
    <t>404010200101</t>
  </si>
  <si>
    <t>404010200102</t>
  </si>
  <si>
    <t>404010200103</t>
  </si>
  <si>
    <t>404010200104</t>
  </si>
  <si>
    <t>404010200105</t>
  </si>
  <si>
    <t>404010200106</t>
  </si>
  <si>
    <t>404010200107</t>
  </si>
  <si>
    <t>404010200108</t>
  </si>
  <si>
    <t>405010100101</t>
  </si>
  <si>
    <t>405020100101</t>
  </si>
  <si>
    <t>405030100101</t>
  </si>
  <si>
    <t>405040100101</t>
  </si>
  <si>
    <t>405040200101</t>
  </si>
  <si>
    <t>405040300101</t>
  </si>
  <si>
    <t>501010100101</t>
  </si>
  <si>
    <t>501010100102</t>
  </si>
  <si>
    <t>501010100201</t>
  </si>
  <si>
    <t>501010100202</t>
  </si>
  <si>
    <t>501010100203</t>
  </si>
  <si>
    <t>501010100204</t>
  </si>
  <si>
    <t>501020100101</t>
  </si>
  <si>
    <t>501020100102</t>
  </si>
  <si>
    <t>501020100103</t>
  </si>
  <si>
    <t>501020100104</t>
  </si>
  <si>
    <t>501020100105</t>
  </si>
  <si>
    <t>501020100106</t>
  </si>
  <si>
    <t>501020100107</t>
  </si>
  <si>
    <t>501020100108</t>
  </si>
  <si>
    <t>501020100109</t>
  </si>
  <si>
    <t>501020100110</t>
  </si>
  <si>
    <t>501020100111</t>
  </si>
  <si>
    <t>501020200101</t>
  </si>
  <si>
    <t>501020200102</t>
  </si>
  <si>
    <t>501020200103</t>
  </si>
  <si>
    <t>501020200104</t>
  </si>
  <si>
    <t>501020200105</t>
  </si>
  <si>
    <t>501020200106</t>
  </si>
  <si>
    <t>501020200107</t>
  </si>
  <si>
    <t>501020200108</t>
  </si>
  <si>
    <t>501020200109</t>
  </si>
  <si>
    <t>501020200110</t>
  </si>
  <si>
    <t>501020200111</t>
  </si>
  <si>
    <t>501020200112</t>
  </si>
  <si>
    <t>501020200113</t>
  </si>
  <si>
    <t>501020200114</t>
  </si>
  <si>
    <t>501020200115</t>
  </si>
  <si>
    <t>501020200116</t>
  </si>
  <si>
    <t>501020200117</t>
  </si>
  <si>
    <t>501020200118</t>
  </si>
  <si>
    <t>501020200119</t>
  </si>
  <si>
    <t>501020200120</t>
  </si>
  <si>
    <t>501020200121</t>
  </si>
  <si>
    <t>501020200122</t>
  </si>
  <si>
    <t>501020200123</t>
  </si>
  <si>
    <t>501030100101</t>
  </si>
  <si>
    <t>501030100102</t>
  </si>
  <si>
    <t>501030200201</t>
  </si>
  <si>
    <t>501030200202</t>
  </si>
  <si>
    <t>501030200203</t>
  </si>
  <si>
    <t>501030300301</t>
  </si>
  <si>
    <t>501030300302</t>
  </si>
  <si>
    <t>501030400401</t>
  </si>
  <si>
    <t>501030400402</t>
  </si>
  <si>
    <t>501030400403</t>
  </si>
  <si>
    <t>501030400501</t>
  </si>
  <si>
    <t>501030400404</t>
  </si>
  <si>
    <t>501030400502</t>
  </si>
  <si>
    <t>501030400405</t>
  </si>
  <si>
    <t>501030400503</t>
  </si>
  <si>
    <t>501030400504</t>
  </si>
  <si>
    <t>501030400406</t>
  </si>
  <si>
    <t>501030400407</t>
  </si>
  <si>
    <t>501030500601</t>
  </si>
  <si>
    <t>501030500602</t>
  </si>
  <si>
    <t>501030500603</t>
  </si>
  <si>
    <t>501030500604</t>
  </si>
  <si>
    <t>501040100101</t>
  </si>
  <si>
    <t>501040100102</t>
  </si>
  <si>
    <t>501040200201</t>
  </si>
  <si>
    <t>501040200202</t>
  </si>
  <si>
    <t>501050100101</t>
  </si>
  <si>
    <t>501050200101</t>
  </si>
  <si>
    <t>501050300101</t>
  </si>
  <si>
    <t>501050400101</t>
  </si>
  <si>
    <t>501050500101</t>
  </si>
  <si>
    <t>501060100101</t>
  </si>
  <si>
    <t>501060200101</t>
  </si>
  <si>
    <t>501070100101</t>
  </si>
  <si>
    <t>501070100102</t>
  </si>
  <si>
    <t>501070100201</t>
  </si>
  <si>
    <t>501070100202</t>
  </si>
  <si>
    <t>501070100301</t>
  </si>
  <si>
    <t>501070100401</t>
  </si>
  <si>
    <t>501070200501</t>
  </si>
  <si>
    <t>501080100101</t>
  </si>
  <si>
    <t>501080100102</t>
  </si>
  <si>
    <t>501080100103</t>
  </si>
  <si>
    <t>501090100101</t>
  </si>
  <si>
    <t>501090100102</t>
  </si>
  <si>
    <t>501090100103</t>
  </si>
  <si>
    <t>501090100201</t>
  </si>
  <si>
    <t>501090100104</t>
  </si>
  <si>
    <t>501090200301</t>
  </si>
  <si>
    <t>501090200302</t>
  </si>
  <si>
    <t>501090300401</t>
  </si>
  <si>
    <t>501090300402</t>
  </si>
  <si>
    <t>501100100101</t>
  </si>
  <si>
    <t>501100100102</t>
  </si>
  <si>
    <t>501100100103</t>
  </si>
  <si>
    <t>501100200201</t>
  </si>
  <si>
    <t>501100200202</t>
  </si>
  <si>
    <t>501100200203</t>
  </si>
  <si>
    <t>501110100101</t>
  </si>
  <si>
    <t>501110100102</t>
  </si>
  <si>
    <t>501110100103</t>
  </si>
  <si>
    <t>501110200101</t>
  </si>
  <si>
    <t>501110200102</t>
  </si>
  <si>
    <t>502010100101</t>
  </si>
  <si>
    <t>502010100102</t>
  </si>
  <si>
    <t>502010100201</t>
  </si>
  <si>
    <t>502010100202</t>
  </si>
  <si>
    <t>502010100203</t>
  </si>
  <si>
    <t>502010100204</t>
  </si>
  <si>
    <t>502010100205</t>
  </si>
  <si>
    <t>502010100206</t>
  </si>
  <si>
    <t>502010100207</t>
  </si>
  <si>
    <t>502020100101</t>
  </si>
  <si>
    <t>502020100102</t>
  </si>
  <si>
    <t>502020100103</t>
  </si>
  <si>
    <t>502020200201</t>
  </si>
  <si>
    <t>502020200202</t>
  </si>
  <si>
    <t>503010100101</t>
  </si>
  <si>
    <t>503010100201</t>
  </si>
  <si>
    <t>503010100202</t>
  </si>
  <si>
    <t>503010100203</t>
  </si>
  <si>
    <t>503010100204</t>
  </si>
  <si>
    <t>503010100205</t>
  </si>
  <si>
    <t>503010100206</t>
  </si>
  <si>
    <t>503010100207</t>
  </si>
  <si>
    <t>503010100208</t>
  </si>
  <si>
    <t>503010100209</t>
  </si>
  <si>
    <t>503010100301</t>
  </si>
  <si>
    <t>503010100102</t>
  </si>
  <si>
    <t>503010100103</t>
  </si>
  <si>
    <t>503010100302</t>
  </si>
  <si>
    <t>503010100303</t>
  </si>
  <si>
    <t>503010100304</t>
  </si>
  <si>
    <t>503010100401</t>
  </si>
  <si>
    <t>503010100402</t>
  </si>
  <si>
    <t>503010100104</t>
  </si>
  <si>
    <t>503010100210</t>
  </si>
  <si>
    <t>503010100501</t>
  </si>
  <si>
    <t>503010100502</t>
  </si>
  <si>
    <t>503010100503</t>
  </si>
  <si>
    <t>503010100504</t>
  </si>
  <si>
    <t>503010100105</t>
  </si>
  <si>
    <t>503010100106</t>
  </si>
  <si>
    <t>503010100211</t>
  </si>
  <si>
    <t>503010100305</t>
  </si>
  <si>
    <t>503010200601</t>
  </si>
  <si>
    <t>503010200602</t>
  </si>
  <si>
    <t>503010200603</t>
  </si>
  <si>
    <t>503010200701</t>
  </si>
  <si>
    <t>503010200702</t>
  </si>
  <si>
    <t>503010200703</t>
  </si>
  <si>
    <t>503010200704</t>
  </si>
  <si>
    <t>503010200705</t>
  </si>
  <si>
    <t>503010200801</t>
  </si>
  <si>
    <t>503010200802</t>
  </si>
  <si>
    <t>503010200803</t>
  </si>
  <si>
    <t>503010200604</t>
  </si>
  <si>
    <t>503010200901</t>
  </si>
  <si>
    <t>503010200902</t>
  </si>
  <si>
    <t>503010200903</t>
  </si>
  <si>
    <t>503010200804</t>
  </si>
  <si>
    <t>503010300601</t>
  </si>
  <si>
    <t>503010300602</t>
  </si>
  <si>
    <t>503010300603</t>
  </si>
  <si>
    <t>503010301001</t>
  </si>
  <si>
    <t>503010301002</t>
  </si>
  <si>
    <t>504010100101</t>
  </si>
  <si>
    <t>504010100102</t>
  </si>
  <si>
    <t>504010100103</t>
  </si>
  <si>
    <t>504010100104</t>
  </si>
  <si>
    <t>504010100105</t>
  </si>
  <si>
    <t>504010200201</t>
  </si>
  <si>
    <t>504010200202</t>
  </si>
  <si>
    <t>504010200301</t>
  </si>
  <si>
    <t>504010300401</t>
  </si>
  <si>
    <t>504010300402</t>
  </si>
  <si>
    <t>504010300403</t>
  </si>
  <si>
    <t>504010300404</t>
  </si>
  <si>
    <t>504010300405</t>
  </si>
  <si>
    <t>504010300406</t>
  </si>
  <si>
    <t>504010300407</t>
  </si>
  <si>
    <t>504010300408</t>
  </si>
  <si>
    <t>504010400501</t>
  </si>
  <si>
    <t>504010400502</t>
  </si>
  <si>
    <t>505010100101</t>
  </si>
  <si>
    <t>505010100102</t>
  </si>
  <si>
    <t>505010100103</t>
  </si>
  <si>
    <t>505010100104</t>
  </si>
  <si>
    <t>505010100105</t>
  </si>
  <si>
    <t>505010200201</t>
  </si>
  <si>
    <t>505010200202</t>
  </si>
  <si>
    <t>505010200301</t>
  </si>
  <si>
    <t>505010200401</t>
  </si>
  <si>
    <t>505010200501</t>
  </si>
  <si>
    <t>505010200502</t>
  </si>
  <si>
    <t>505010200503</t>
  </si>
  <si>
    <t>505010200504</t>
  </si>
  <si>
    <t>505010200402</t>
  </si>
  <si>
    <t>505020100101</t>
  </si>
  <si>
    <t>505020100102</t>
  </si>
  <si>
    <t>505020100103</t>
  </si>
  <si>
    <t>505020100201</t>
  </si>
  <si>
    <t>505020100202</t>
  </si>
  <si>
    <t>505020100104</t>
  </si>
  <si>
    <t>505020100105</t>
  </si>
  <si>
    <t>505020100106</t>
  </si>
  <si>
    <t>505020100107</t>
  </si>
  <si>
    <t>505020100108</t>
  </si>
  <si>
    <t>505020100109</t>
  </si>
  <si>
    <t>505020100110</t>
  </si>
  <si>
    <t>505020100111</t>
  </si>
  <si>
    <t>505020100112</t>
  </si>
  <si>
    <t>505020100113</t>
  </si>
  <si>
    <t>505020100114</t>
  </si>
  <si>
    <t>505020200301</t>
  </si>
  <si>
    <t>505020200302</t>
  </si>
  <si>
    <t>505020200303</t>
  </si>
  <si>
    <t>505020200304</t>
  </si>
  <si>
    <t>505020200401</t>
  </si>
  <si>
    <t>505020200402</t>
  </si>
  <si>
    <t>505020200403</t>
  </si>
  <si>
    <t>505020200501</t>
  </si>
  <si>
    <t>602020100101</t>
  </si>
  <si>
    <t>602020100102</t>
  </si>
  <si>
    <t>602020100103</t>
  </si>
  <si>
    <t>602020200101</t>
  </si>
  <si>
    <t>602020200102</t>
  </si>
  <si>
    <t>602010100101</t>
  </si>
  <si>
    <t>602010200101</t>
  </si>
  <si>
    <t>602010200102</t>
  </si>
  <si>
    <t>602010200103</t>
  </si>
  <si>
    <t>601010100101</t>
  </si>
  <si>
    <t>601010100102</t>
  </si>
  <si>
    <t>601010100103</t>
  </si>
  <si>
    <t>601010100104</t>
  </si>
  <si>
    <t>601010100105</t>
  </si>
  <si>
    <t>601010100106</t>
  </si>
  <si>
    <t>601010100107</t>
  </si>
  <si>
    <t>601010100108</t>
  </si>
  <si>
    <t>601010100109</t>
  </si>
  <si>
    <t>601010200201</t>
  </si>
  <si>
    <t>601010100110</t>
  </si>
  <si>
    <t>601010300201</t>
  </si>
  <si>
    <t>601020100101</t>
  </si>
  <si>
    <t>601020200101</t>
  </si>
  <si>
    <t>601020200102</t>
  </si>
  <si>
    <t>601020200103</t>
  </si>
  <si>
    <t>601020200104</t>
  </si>
  <si>
    <t>601020200105</t>
  </si>
  <si>
    <t>601020200106</t>
  </si>
  <si>
    <t>601020200107</t>
  </si>
  <si>
    <t>603010100101</t>
  </si>
  <si>
    <t>603010100102</t>
  </si>
  <si>
    <t>603010200101</t>
  </si>
  <si>
    <t>603010200102</t>
  </si>
  <si>
    <t>603020100101</t>
  </si>
  <si>
    <t>603020100102</t>
  </si>
  <si>
    <t>603020100103</t>
  </si>
  <si>
    <t>603020200201</t>
  </si>
  <si>
    <t>603020200202</t>
  </si>
  <si>
    <t>603020300301</t>
  </si>
  <si>
    <t>603020300302</t>
  </si>
  <si>
    <t>603020300303</t>
  </si>
  <si>
    <t>603020300304</t>
  </si>
  <si>
    <t>603020300305</t>
  </si>
  <si>
    <t>603020300306</t>
  </si>
  <si>
    <t>603020300307</t>
  </si>
  <si>
    <t>603020100401</t>
  </si>
  <si>
    <t>603020100402</t>
  </si>
  <si>
    <t>603020100403</t>
  </si>
  <si>
    <t>603020100404</t>
  </si>
  <si>
    <t>603020400301</t>
  </si>
  <si>
    <t>603020400302</t>
  </si>
  <si>
    <t>604010100101</t>
  </si>
  <si>
    <t>604010100102</t>
  </si>
  <si>
    <t>604010100103</t>
  </si>
  <si>
    <t>604010100104</t>
  </si>
  <si>
    <t>604010100105</t>
  </si>
  <si>
    <t>604020100101</t>
  </si>
  <si>
    <t>604020100102</t>
  </si>
  <si>
    <t>604020100103</t>
  </si>
  <si>
    <t>604020100104</t>
  </si>
  <si>
    <t>604020100105</t>
  </si>
  <si>
    <t>604020100106</t>
  </si>
  <si>
    <t>604020100107</t>
  </si>
  <si>
    <t>604020100108</t>
  </si>
  <si>
    <t>604020200101</t>
  </si>
  <si>
    <t>605010100101</t>
  </si>
  <si>
    <t>605010200101</t>
  </si>
  <si>
    <t>605010200102</t>
  </si>
  <si>
    <t>605010300101</t>
  </si>
  <si>
    <t>605010300102</t>
  </si>
  <si>
    <t>605010300103</t>
  </si>
  <si>
    <t>605010400101</t>
  </si>
  <si>
    <t>605010400102</t>
  </si>
  <si>
    <t>605010500101</t>
  </si>
  <si>
    <t>605020100101</t>
  </si>
  <si>
    <t>605020100102</t>
  </si>
  <si>
    <t>605020100103</t>
  </si>
  <si>
    <t>605020100104</t>
  </si>
  <si>
    <t>605020100105</t>
  </si>
  <si>
    <t>605020100106</t>
  </si>
  <si>
    <t>605020100107</t>
  </si>
  <si>
    <t>605030100101</t>
  </si>
  <si>
    <t>605030200101</t>
  </si>
  <si>
    <t>605030200102</t>
  </si>
  <si>
    <t>605030300101</t>
  </si>
  <si>
    <t>605040100101</t>
  </si>
  <si>
    <t>605040200101</t>
  </si>
  <si>
    <t>605050100101</t>
  </si>
  <si>
    <t>605050100102</t>
  </si>
  <si>
    <t>605060100101</t>
  </si>
  <si>
    <t>CÓDIGO MP + DESCRIPCIÓN MP</t>
  </si>
  <si>
    <t>COD. MR</t>
  </si>
  <si>
    <t>COD. MP</t>
  </si>
  <si>
    <t>CONSE. META RESULTADO ASOCIADA</t>
  </si>
  <si>
    <t>DESCRIPCIÓN META DE PRODUCTO</t>
  </si>
  <si>
    <t>CÓDIGO MP + DESCRIPCIÓN META DE PRODUCTO</t>
  </si>
  <si>
    <t>MP101010100101. Cofinanciar el 50% de eventos y competencias deportivas nacionales oficiales donde participen atletas vallecaucanos anualmente</t>
  </si>
  <si>
    <t>MP101010100102. Beneficiar a 4500 deportistas de rendimiento y alto rendimiento del Valle del Cauca con al menos un apoyo (personal técnico, seguridad social integral, becas de estudio, alojamiento, alimentación, competencias deportivas, servicios biomédicos, fogueos internacionales) durante el período de gobierno</t>
  </si>
  <si>
    <t>MP101010100103. Beneficiar al 5% de la población del Valle del Cauca con bienes y servicios de deporte competitivo, formativo y social comunitario, recreación y actividad física durante el período de gobierno</t>
  </si>
  <si>
    <t>MP101010100104. Realizar mínimo 4 programas de actividad física dirigidos a niños, niñas, adolescentes, jóvenes, adultos, adultos mayores y personas con discapacidad del Valle del Cauca durante el período de gobierno</t>
  </si>
  <si>
    <t>MP101010100105. Realizar 1 encuentro recreo-deportivo departamental para mujeres del Valle del Cauca durante el período de gobierno</t>
  </si>
  <si>
    <t>MP101010100106. Beneficiar a 42 municipios del Valle del Cauca con bienes y servicios de deporte competitivo, formativo y social comunitario, recreación y actividad física anualmente</t>
  </si>
  <si>
    <t>MP101010100107. Mantener en 149 Instituciones Educativas de los municipios no certificados del Valle del Cauca, participando en los juegos súperate intercolegiados para el aprovechamiento del tiempo libre y la sana competencia, durante el cuatrenio.</t>
  </si>
  <si>
    <t>MP101010100108. Lograr 4000 Directivos docentes, docentes y administrativos de las IE de los municipios no certificados del Valle del Cauca participando en los juegos del magisterio, durante el periodo de gobierno</t>
  </si>
  <si>
    <t>MP101010100109. Garantizar al menos el ingreso gratuito de 92000 personas de la población vulnerable con enfoque diferencial al disfrute de los parques recreativos durante el periodo de gobierno 2020-2023</t>
  </si>
  <si>
    <t>MP101010100110. Capacitar al menos 8500 jóvenes  entre 18 y 26 años en emprendimiento recreativo, durante el periodo de gobierno 2020-2023</t>
  </si>
  <si>
    <t>MP101010100111. Operar 57 parques recreativos del Departamento</t>
  </si>
  <si>
    <t>MP101010200101. Incrementar en 35 nuevos deportistas vallecaucanos que representen a Colombia en eventos internacionales durante el período de gobierno</t>
  </si>
  <si>
    <t>MP101020100101. Realizar 6 eventos o competencias deportivas internacionales que potencien el turismo sostenible en el Valle del Cauca durante el período de gobierno</t>
  </si>
  <si>
    <t>MP101020100102. Cofinanciar 5 escenarios deportivos de altísima competencia que potencien el turismo sostenible en el Valle del Cauca durante el período de gobierno</t>
  </si>
  <si>
    <t>MP102010100101. Capacitar 75 personas relacionadas con el sector turismo del Valle del Cauca en formación de alto nivel de interés turístico durante el periodo de gobierno</t>
  </si>
  <si>
    <t>MP102010100102. Capacitar y certificar a 20 guías turísticos de los centros operativos en bilingüismo durante el cuatrienio</t>
  </si>
  <si>
    <t>MP102010100103. Capacitar a 150 personas asociadas al sector turismo en inglés durante el cuatrienio</t>
  </si>
  <si>
    <t>MP102010200101. Orientar a 60 empresas del sector turismo del Valle del Cauca en el proceso de certificación según las normas técnicas sectoriales de turismo sostenible, anualmente a partir del año 2021</t>
  </si>
  <si>
    <t>MP102010200102. Orientar 145 empresas del sector turismo en el Valle del Cauca durante el periodo de gobierno</t>
  </si>
  <si>
    <t>MP102010200103. Promocionar 12 recorridos turísticos que incentiven la recuperación del turismo local y regional en el Valle del Cauca, anualmente a partir del año 2021</t>
  </si>
  <si>
    <t>MP102010200104. Promocionar 5 productos turísticos que incentiven la recuperación del turismo local y regional por el Valle del Cauca, anualmente</t>
  </si>
  <si>
    <t xml:space="preserve">MP102010200105. Incrementar a 33,8 kilómetros de vías en el departamento con actividades de mejoramiento o rehabilitación o mantenimiento periódico, para potenciar el turismo cultural y deportivo durante el periodo de gobierno </t>
  </si>
  <si>
    <t>MP102010200106. Realizar en 5 países programas colaborativos artísticos para la circulación de las dos compañías profesionales y la escuela Incolballet durante el cuatrienio</t>
  </si>
  <si>
    <t>MP102010200107. Beneficiar a 300 bailarines y/o productores culturales a través del diseño e implementación de un programa colaborativo con instituciones del ámbito público y privado que permita la realización de programas conjuntos para garantizar la formación de públicos y circulación de obras en plataformas virtuales durante el cuatrienio</t>
  </si>
  <si>
    <t>MP102010200108. Realizar 36 exposiciones de colecciones científicas y de referencia durante el cuatrienio</t>
  </si>
  <si>
    <t>MP102010200109. Realizar 2 acciones para desarrollar dos productos de tursimo de naturaleza en los Parques Naturales Regionales de INCIVA sobre avistamiento sostenible de aves durante el cuatrenio</t>
  </si>
  <si>
    <t>MP102020100101. Implementar en el 100% de las Instituciones Educativas oficiales de los municipios no certificados la cátedra de emprendimiento, durante el periodo de gobierno</t>
  </si>
  <si>
    <t>MP102020100102. Apoyar al 60% de Instituciones Educativas oficiales de los municipios no certificados, en experiencias significativas de emprendimiento durante el periodo de gobierno</t>
  </si>
  <si>
    <t>MP102020100103. Ejecutar 6 proyectos de empresas creativas y culturales del Valle del Cauca, durante el periodo de gobierno, a partir del año 2021</t>
  </si>
  <si>
    <t>MP102020100104. Realizar 3 encuentros de empresas creativas y culturales del Valle del Cauca, durante cada año de gobierno a partir del año 2021</t>
  </si>
  <si>
    <t>MP102020100105. Realizar 6 procesos de formación para el fortalecimiento de emprendimientos culturales, durante cada año de gobierno, a partir del año 2021</t>
  </si>
  <si>
    <t>MP102020200101. Adecuar y/o construir 13 destinos turísticos en el Valle del Cauca durante el cuatrienio</t>
  </si>
  <si>
    <t>MP102030100101. Postular 77 candidaturas a eventos internacionales durante el periodo de gobierno</t>
  </si>
  <si>
    <t>MP102030100102. Captar 30 eventos nacionales e internacionales de turismo de negocios MICE (Meetings, Incentives, Conventions Exhibitions) durante el cuatrienio</t>
  </si>
  <si>
    <t>MP102030100103. Participar en 21 ferias a nivel internacional durante el cuatrienio</t>
  </si>
  <si>
    <t>MP102030100104. Mantener 1 Sistema de información turística para el Valle del Cauca en operación permanente durante el cuatrienio</t>
  </si>
  <si>
    <t>MP102030200101. Participar en 40 ferias y eventos nacionales de promoción turística nacionales e internacionales durante el periodo de gobierno</t>
  </si>
  <si>
    <t>MP102030200102. Producir 43 elementos de material promocional y de destinos turísticos durante el periodo de gobierno</t>
  </si>
  <si>
    <t>MP102030200103. Mantener 1 campaña de posicionamiento y actividades de promoción del Valle del Cauca como destino turístico anualmente</t>
  </si>
  <si>
    <t>MP102020100106. Realizar 30 eventos para dinamizar las industrias creativas y culturales en torno a consolidar el área de desarrollo naranja (ADN) la Licorera, durante el periodo de gobierno, a partir del 2021</t>
  </si>
  <si>
    <t>MP103010100101. Restaurar al 100% la cubierta de la casa Hacienda el Paraíso durante el cuatrienio</t>
  </si>
  <si>
    <t>MP103010100102. Formular el 100% del Plan de manejo y protección de la casa Hacienda el Paraíso para el año 2022</t>
  </si>
  <si>
    <t>MP103010100103. Ejecutar 6 proyectos de protección y salvaguardia del patrimonio cultural con recursos del Impuesto Nacional al Consumo (INC) en los municipios del departamento del Valle del Cauca, durante el período de gobierno, a partir del 2021</t>
  </si>
  <si>
    <t>MP103010100104. Publicar 2 memorias colectivas en formato de fácil acceso para los ciudadanos, durante cada año de gobierno a partir del año 2021</t>
  </si>
  <si>
    <t>MP103010100105. Ejecutar 3 proyectos de educación artística y cultural para niños, niñas, jóvenes y adolescentes con discapacidad, durante el período de gobierno, a partir del 2021.</t>
  </si>
  <si>
    <t>MP103010100106. Cualificar 50 parteras afrocolombianas para atención del parto, nacimiento seguro, crianza humanizada y conservación del patrimonio cultural anualmente durante el periodo de gobierno</t>
  </si>
  <si>
    <t>MP103010100107. Efectuar 12 eventos de divulgación de los resultados de los programas de arqueología preventiva ejecutados por INCIVA, anualmente durante el cuatrienio</t>
  </si>
  <si>
    <t>MP103010100108. Modernizar 2 museos como bienes culturales a cargo del INCIVA durante el periodo de gobierno</t>
  </si>
  <si>
    <t>MP103010100109. Incrementar a 939.750 (5%) el número de visitantes en los centros operativos de INCIVA a través de actividades de apropiación del conocimiento durante el cuatrienio</t>
  </si>
  <si>
    <t>MP103010200101. Implementar en 33 Instituciones Etnoeducativas Afrocolombianas oficiales de los municipios no certificados del Valle del Cauca, los Proyectos Educativos Comunitarios según su entorno, durante el periodo de gobierno.</t>
  </si>
  <si>
    <t>MP103010200102. Implementar en 149 Instituciones Educativas oficiales de los municipios no certificados del Valle del Cauca, la Cátedra de Estudios afrocolombianos durante el periodo de gobierno.</t>
  </si>
  <si>
    <t xml:space="preserve">MP103010300101. Ejecutar 6 proyectos de protección y salvaguardia del patrimonio cultural con recursos del Impuesto Nacional al Consumo INC, en los municipios del Valle del Cauca durante el período de gobierno, a partir del 2021. (PES Marimba) </t>
  </si>
  <si>
    <t>MP103010400101. Ejecutar 3 proyectos para el fortalecimiento y posicionamiento del paisaje cultural cafetero PCC durante el período de gobierno, a partir del año 2021.</t>
  </si>
  <si>
    <t>MP103010400102. Ejecutar 1 proyecto para el apoyo, divulgación y fortalecimiento del paisaje cultural cafetero cada año, durante el periodo de gobierno</t>
  </si>
  <si>
    <t>MP103020100101. Ejecutar 2 encuentros de intercambio de saberes tradicionales y costumbres de la mujer Afro e Indígena, en el periodo de gobierno</t>
  </si>
  <si>
    <t>MP103020100102. Ejecutar 8 talleres y eventos orientados a promover el reconocimiento e identidad de la mujer vallecauca, en el cuatrienio</t>
  </si>
  <si>
    <t>MP103020200201. Realizar 320 eventos artísticos y culturales</t>
  </si>
  <si>
    <t>MP103020200202. Realizar 10 nuevas creaciones artísticas y culturales de las facultades y grupos profesionales de Bellas Artes</t>
  </si>
  <si>
    <t>MP103020200203. Realizar 3 publicaciones academicas, artisticas o investigativas en arte de las Facultades del Instituto Departamental de Bellas Artes</t>
  </si>
  <si>
    <t>MP103020200204. Financiar 260 eventos, proyectos y/o actividades artísticas y culturales, con recursos financieros en los municipios del departamento del Valle del Cauca, durante el período de gobierno</t>
  </si>
  <si>
    <t>MP103020200205. Realizar 36 conciertos de música sinfónica en los municipios del departamento del Valle del Cauca, durante el período de gobierno</t>
  </si>
  <si>
    <t>MP103020200206. Realizar 70 jornadas del programa "Viernes de la Cultura" en articulación con los municipios del departamento, durante el periodo de gobierno</t>
  </si>
  <si>
    <t>MP103020200207. Conmemorar 10 fechas de importancia internacionales, nacionales y tradiciones culturales de los territorios Afro del Valle del Cuca anualmente durante el periodo de gobierno</t>
  </si>
  <si>
    <t>MP103020200208. Beneficiar a 12000 personas mediante la ejecución del programa "Danza al Valle" con procesos de formación artística y de públicos con danza clásica y/o danza contemporánea promoviendo la vinculación de bailarines de danza como docentes artísticos durante el cuatrienio</t>
  </si>
  <si>
    <t>MP103020200209. Beneficiar a 750 niños talentos excepcionales para la danza identificados en los territorios mediante la ejecución del programa "Danza al Barrio" durante el cuatrienio</t>
  </si>
  <si>
    <t>MP103020200210. Realizar 25 obras de repertorio de danza vinculando coreógrafos y maestros invitados para su creación y/o reposición durante el cuatrienio</t>
  </si>
  <si>
    <t>MP103020200211. Realizar 240 funciones artísticas de danza en las líneas de ballet, danza contemporánea y folclor a nivel departamental y nacional durante el cuatrienio</t>
  </si>
  <si>
    <t>MP103020200212. Dirigir el 50% de las funciones artísticas en danza realizadas por Incolballet a niñez, adolescencia y juventud estimulando el consumo cultural en el Valle del Cauca anualmente</t>
  </si>
  <si>
    <t xml:space="preserve">MP103020200213. Organizar 2 festivales internacionales de ballet durante el cuatrienio </t>
  </si>
  <si>
    <t>MP103020200214. Formar a 150 profesores y/o monitores de danza mediante la ejecución de un proceso de cualificación artística en danza durante el cuatrienio</t>
  </si>
  <si>
    <t>MP103020200215. Asegurar la prestación de los 18 servicios que presta la biblioteca departamental Jorge Garcés Borrero para el empoderamiento ciudadano, como pilar de la comunidad en la transformación de los individuos y realidades sociales</t>
  </si>
  <si>
    <t>MP103020200216. Capacitar al 100% del personal de la red departamental de bibliotecas públicas del Valle del Cauca como apoyo al desarrollo socio cultural de sus 42 municipios</t>
  </si>
  <si>
    <t>MP103020300201. Beneficiar 1500 niños, niñas, jóvenes y adolescentes víctimas del conflicto armado, en procesos de formación artística en los municipios del departamento del Valle del Cauca, durante el período de gobierno</t>
  </si>
  <si>
    <t>MP103020300202. Apoyar financieramente 50 escuelas de formación artística y cultural del Valle del Cauca, durante cada año de gobierno, a partir del año 2021</t>
  </si>
  <si>
    <t>MP103020300203. Ejecutar 1 proyecto para el fortalecimiento de las practicas culturales en tejidos propios, danza u otra manifestación de lideres y lideresas del cabildo central Kwesxyu-Kiwe en el municipio de Florida Valle del Cauca</t>
  </si>
  <si>
    <t>MP103020300204. Ejecutar 7 proyectos culturales dirigidos a poblaciones afrodescendientes del Valle del Cauca, durante cada año de gobierno</t>
  </si>
  <si>
    <t>MP103020300205. Beneficiar 40000 personas residentes en el departamento del Valle del Cauca, a través de las estrategias para promover el acceso a los derechos culturales, durante cada año de gobierno</t>
  </si>
  <si>
    <t>MP103020400201. Cofinanciar 300 proyectos artísticos y culturales, en el marco de la convocatoria departamental de estímulos a proyectos, durante el período de gobierno</t>
  </si>
  <si>
    <t>MP103020400202. Brindar reconocimiento a 12 artistas vallecaucanos, mediante la convocatoria premio vida y obra a los artistas vallecaucanos, durante el período de gobierno</t>
  </si>
  <si>
    <t>MP103020400203. Realizar 12 premiaciones de obras ganadoras dentro del Concurso de Autores Vallecaucanos, durante el periodo de gobierno</t>
  </si>
  <si>
    <t xml:space="preserve">MP103020400204. Matricular a 1368 estudiantes en los cursos de educación continuada ofertados por Bellas Artes, anualmente                                                                            
</t>
  </si>
  <si>
    <t xml:space="preserve">MP103020400205. Matricular a 512 estudiantes en los programas de formación infantil y júvenil ofertados por Bellas Artes, anualmente                                                                             
</t>
  </si>
  <si>
    <t xml:space="preserve">MP103030100101. Adecuar los 2 predios existentes
</t>
  </si>
  <si>
    <t>MP103030200101. Construir 1 casa del pacífico dirigida a la población Afro del departamento que llega o habita en la ciudad de Cali durante el periodo de gobierno</t>
  </si>
  <si>
    <t>MP103030200102. Ejecutar 1 museo aliado del valle del Cauca malva como apropiación social de la ciencia, tecnología e innovación</t>
  </si>
  <si>
    <t>MP103030200103. Reforzar 90,000 metros cuadrados del centro de conservación y preservación del archivo fotográfico y fílmico del Valle del Cauca para garantizar las condiciones de almacenamiento y manipulación que permitan el disfrute y la consulta de todos mediante el uso de la tecnología</t>
  </si>
  <si>
    <t>MP103030200104. Ejecutar los 4 objetivos para la construcción de la segunda fase de la manzana del saber para fortalecer la oferta cultural y la prestación de servicios a la comunidad</t>
  </si>
  <si>
    <t>MP103030200105. Reforzar en 20% la sala "HELLEN KELLER" de la biblioteca departamental Jorge Garcés Borrero para incrementar la oferta de servicios a las personas con diferentes tipos de discapacidad</t>
  </si>
  <si>
    <t>MP103030200106. Asistir 10 proyectos técnicamente para la construcción de escenarios nuevos dedicados a la cultural y al turismo en municipios priorizados del departamento durante el periodo de gobierno.</t>
  </si>
  <si>
    <t>MP201010100101. Asistir técnicamente a 3 municipios paretos de homicidios del departamento del Valle del Cauca en acceso integral a la justicia cercana y oportuna durante el periodo de gobierno</t>
  </si>
  <si>
    <t>MP201010100102. Operar 1 observatorio del delito para garantizar la toma efectiva de decisiones en materia de seguridad y convivencia en el departamento del Valle del Cauca</t>
  </si>
  <si>
    <t>MP201010200101. Ejecutar en 42 entes territoriales el plan de acción interinstitucional de erradicación del narcotráfico y microtráfico, durante el periodo de gobierno</t>
  </si>
  <si>
    <t>MP201010200102. Ejecutar el Plan (100%) de Acción interinstitucional de prevención y reacción ante el delito del hurto y/o homicidio en el departamento del Valle del Cauca</t>
  </si>
  <si>
    <t>MP201020100101. Implantar 1 Plan de Acción para garantizar el control del orden público y la protesta en el departamento del Valle del Cauca</t>
  </si>
  <si>
    <t>MP201020100102. Ejecutar 1 programa de formación y/o apoyo logístico dirigido a jueces de paz en aras de garantizar el acceso a la justicia dinamizadora de paz en el departamento del Valle del Cauca</t>
  </si>
  <si>
    <t>MP201020100103. Operacionalizar 1 ruta integral de seguridad para garantizar la vigilancia y control para distritos y/o municipios del departamento del Valle del Cauca</t>
  </si>
  <si>
    <t>MP201020100104. Operacionalizar 1 ruta interinstitucional de seguimiento y monitoreo anual para el desarrollo de estrategias de mitigación, agresión, feminicidio, violencia familiar y/o género en el departamento del Valle del Cauca</t>
  </si>
  <si>
    <t>MP201020100105. Implementar 1 Plan de reconciliación con enfoque étnico diferencial y de genero anualmente</t>
  </si>
  <si>
    <t>MP201020100106. Activar 1 ruta de atención de violencia en parejas de mujeres en consonancia con la ley 1257-08, durante el periodo de gobierno</t>
  </si>
  <si>
    <t>MP201020100107. Contar con 1 mecanismo intersectorial para la atención de la mujer en la zona rural que sean víctimas de la violencia basada en género (VBG), en el cuatrienio</t>
  </si>
  <si>
    <t>MP201020100108. Asistir técnicamente a 42 municipios para la consolidación de la ruta de atención para las mujeres víctimas de la violencia basada en género (VBG), durante el cuatrienio</t>
  </si>
  <si>
    <t>MP201020100109. Elaborar 1 protocolo para responder a la violencia por prejuicio y a los feminicidios de mujeres LBTI, en el cuatrienio</t>
  </si>
  <si>
    <t>MP201020100110. Capacitar en los 42 municipios, la transformación de imaginarios, discursos y prácticas frente a la diversidad sexual y de género (cambio de cultura homofóbica y transfóbica), en el periodo de gobierno</t>
  </si>
  <si>
    <t>MP201020100111. Orientar en la red empresarial vallecaucana acciones de prevención a la violencia basada en género (VBG), anualmente en el cuatrienio</t>
  </si>
  <si>
    <t>MP201020100112. Orientar a 42 municipios en prevención y atención para las mujeres que están expuestas a una agresión, violencia e incluso feminicidio, violencia basada en género (VBG), durante el periodo de gobierno</t>
  </si>
  <si>
    <t>MP201020200201. Implementar en 149 Instituciones Educativas Oficiales el Modelo de Mediación Escolar y Prácticas Restaurativas para fortalecer ambientes escolares, académicos y pedagógicos promoviendo entornos seguros, sanos y pacíficos, durante el periodo de gobierno</t>
  </si>
  <si>
    <t>MP201020200202. Cualificar a 1800 directivos docentes y docentes para la prevención de la violencia contra la mujer y diferentes violencias que se presentan en la escuela; desde un enfoque diferencial centrado en los DD.HH, la diversidad sexual y de género que mejore la convivencia escolar, durante el periodo de gobierno.</t>
  </si>
  <si>
    <t>MP201020200203. Implementar en el 100% de Instituciones educativas oficiales los proyectos pedagógicos tranversales orientados a mejorar la convivencia escolar, la trasversalizacion de los proyectos obligatorios en el PEI y la Cátedra de Paz (Competencias Ciudadanas, Educación para la sexualidad, Educación Ambiental, Educación Vial, Prevención de riesgos, educación financiera, uso adecuado del tiempo libre), anualmente</t>
  </si>
  <si>
    <t>MP201020200204. Cualificar el 100% de las escuelas de padres de las instituciones educativas oficiales en la prevención de la violencia contra la mujer y diferentes violencias que se presentan en la escuela; desde un enfoque diferencial centrado en los DD.HH, la diversidad sexual y de género que mejore la convivencia escolar, durante el periodo de gobierno</t>
  </si>
  <si>
    <t>MP201020200205. Implementar en 149 instituciones educativas oficiales la estrategia de acompañamiento psicosocial en el manejo emocional de conflictos promoviendo escuelas saludables y entornos de reconciliación, anualmente</t>
  </si>
  <si>
    <t>MP201020200206. Mantener los 4 Comités Departamentales de Convivencia Escolar en la prevención de la violencia contra la mujer y diferentes violencias que se presentan en la escuela; desde un enfoque diferencial centrado en los DD.HH, la diversidad sexual y de género que mejore la convivencia escolar, anualmente, durante el periodo de gobierno.</t>
  </si>
  <si>
    <t>MP201020200207. Orientar 1 proceso de capacitación para la implementación del proyecto de educación para la sexualidad y construcción de ciudadania (PESCC) con énfasis en el reconocimiento de la diversidad sexual y de género en todo el departamento, durante el periodo de gobierno</t>
  </si>
  <si>
    <t>MP201020200208. Ejecutar 1 campaña con estrategias comunicativas sobre convivencia escolar para reconocimiento de la diversidad sexual y de género a nivel sociocultural, en el departamento, durante el periodo de gobierno</t>
  </si>
  <si>
    <t>MP202010100101. Ejecutar el 100% de las acciones del Plan de prevención y protección para mujeres víctimas del conflicto armado, con enfoque de género, durante el periodo de gobierno</t>
  </si>
  <si>
    <t>MP202010100102. Asesorar a 42 entes territoriales en la aplicación de los lineamientos nacionales para la transversalizacion del enfoque de género para atención de las violencias de género en el sector salud, en el periodo de gobierno</t>
  </si>
  <si>
    <t>MP202010100103. Asesorar 42 entes territoriales en las medidas con enfoque de género, para atención en salud mental a las vícitmas del conflicto, durante el periodo de gobierno</t>
  </si>
  <si>
    <t>MP202010200101. Ejecutar 1 plan estratégico interinstitucional de acciones para el monitoreo y prevención de reclutamiento forzado, delitos sexuales con enfoque diferencial dirigido a niños, niñas, jóvenes y/o adolescentes en el departamento del Valle del Cauca</t>
  </si>
  <si>
    <t>MP202010200102. Ejecutar un plan departamental de contingencia con sus ajustes y acciones de prevención (temprana, urgente y de protección) con enfoque diferencial en el Departamento del Valle del Cauca</t>
  </si>
  <si>
    <t>MP202010200103. Articular 1 ruta integral en materia de prevención de riesgo de minas antipersonas (MAP), minas sin explotar (MUSE) y artefactos explosivos improvisados (AEI) en el departamento del Valle del Cauca</t>
  </si>
  <si>
    <t>MP202010200104. Beneficiar a 3 comunidades victimas del conflicto con programas de arte y cultura para la paz</t>
  </si>
  <si>
    <t>MP202010200105. Operativizar 1 subcomité técnico de enfoque diferencial étnico en la mesa departamental de justicia transicional anualmente</t>
  </si>
  <si>
    <t>MP202010200106. Capacitar a 60 líderes y funcionarios en la ruta de reparación para las víctimas Afros e indígenas del conflicto armado</t>
  </si>
  <si>
    <t>MP202010200107. Divulgar 1 ruta de reparación para víctimas de comunidades étnicas enmarcadas en la ley 1448 de 2011 mediante los decretos ley 4633 y 4635 de 2011, anualmente, durante el periodo de gobierno</t>
  </si>
  <si>
    <t>MP202020100101. Implementar 1 plan de acción territorial PAT para el departamento con su respectivo ajuste anualmente</t>
  </si>
  <si>
    <t>MP202020100102. Beneficiar a 2923 estudiantes de la población víctima del conflicto armado de instituciones educativas oficiales con modelos educativos flexibles para la atención pertinente e inclusiva en cada año del periodo de gobierno</t>
  </si>
  <si>
    <t>MP202020100103. Brindar a 23 instituciones educativas servicio de apoyo psicosocial para la atención pertinente e inclusiva de la población escolar víctima del conflicto armado en cada año del periodo de gobierno</t>
  </si>
  <si>
    <t>MP202020200101. Concurrir con el 100% de recursos a los municipios que soliciten apoyo para la caracterización de la población víctima, de acuerdo a la capacidad institucional</t>
  </si>
  <si>
    <t>MP202020200102. Entregar el 100% los insumos para ayuda humanitaria de los municipios que soliciten apoyo, de acuerdo a la capacidad institucional</t>
  </si>
  <si>
    <t>MP202020200103. Asistir a los 42 municipios técnicamente en la implementación de la política pública de victimas</t>
  </si>
  <si>
    <t>MP202020200104. Establecer 100% los proyectos productivos que demande los municipios que soliciten apoyo de acuerdo a la capacidad institucional</t>
  </si>
  <si>
    <t>MP202020200105. Concurrir con el 100% de los auxilios funerarios para víctimas del conflicto armado que soliciten apoyo de acuerdo a la capacidad institucional</t>
  </si>
  <si>
    <t>MP202020300101. Operativizar 1 mesa departamental de víctimas de participación efectiva</t>
  </si>
  <si>
    <t>MP202020300102. Operativizar 1 Comité Territorial de Justicia Transicional incluyendo los subcomités técnicos durante el periodo de gobierno</t>
  </si>
  <si>
    <t>MP202030100101. Atender el 100% de sentencias proferidas por jueces para reparar a las víctimas del conflicto armado en el marco de la ley 1448 de 2011 mediante proyectos productivos agropecuarios anualmente</t>
  </si>
  <si>
    <t>MP202030100102. Realizar 2 seminarios de capacitaciones en componentes técnicos agropecuarios que permitan el desarrollo de proyectos para victimas del conflicto armado anualmente</t>
  </si>
  <si>
    <t>MP202030200101. Coordinar la realización del plan de retornos y reparación colectiva a víctimas del conflicto armado</t>
  </si>
  <si>
    <t>MP202030300101. Emitir en total 20 horas de contenido de paz, reconciliación y memoria histórica de personas, grupos, organizaciones y comunidades víctimas del conflicto armado durante el periodo de gobierno</t>
  </si>
  <si>
    <t xml:space="preserve">MP202030300102. Incrementar 52,7 kilómetros de vías en el departamento con actividades de mejoramiento o rehabilitación o mantenimiento periódico, para mejorar la conectividad e inclusión en los territorios de paz, con énfasis en municipios PDET - en el departamento, durante el periodo de gobierno. </t>
  </si>
  <si>
    <t>MP202030300103. Realizar 4 actos de conmemoración de la memoria y solidaridad con las víctimas del conflicto armado en el periodo de gobierno</t>
  </si>
  <si>
    <t>MP203010100101. Realizar 4 ejercicios de rendición de cuentas por período fiscal, de forma lúdica y diferenciada, sobre las acciones realizadas para la garantía de derechos de niños, niñas, adolescentes y jóvenes, durante el cuatrienio</t>
  </si>
  <si>
    <t>MP203010100102. Evaluar 6 politicas publicas por ciclo de vida y condición, con indicadores y líneas base para el proceso de medición, monitoreo y evaluación por cada una de ellas, primera infancia, infancia y adolescencia; juventud; personas mayores; discapacidad; fortalecimiento familiar; comunales, durante el período de gobierno</t>
  </si>
  <si>
    <t>MP203010100103. Actualizar 3 Políticas Públicas departamentales, la de primera infancia, infancia y adolescencia, la de juventud y la de personas con discapacidad</t>
  </si>
  <si>
    <t xml:space="preserve">MP203010100104. Formular 3 políticas públicas departamentales, la Política Pública de apoyo al fortalecimiento familiar, la de acción comunal y la de personas mayores </t>
  </si>
  <si>
    <t>MP203010100105. Asistir técnicamente 1 programa de aulas hospitalarias para garantizar acciones en el ingreso y permanencia en el sistema educativo de niños, niñas y jóvenes en condiciones de enfermedad e incapacidad</t>
  </si>
  <si>
    <t>MP203010100106. Orientar técnicamente a los 42 municipios del departamento, con estrategias de política para disminuir la incidencia del trabajo infantil, buscando su erradicación y la protección integral al adolescente trabajador, durante el período de gobierno.</t>
  </si>
  <si>
    <t>MP203010100107. Asistir técnicamente a los 42 entes territoriales, con estrategias de política para la prevención de la explotación sexual comercial infantil, durante el período de gobierno</t>
  </si>
  <si>
    <t>MP203010200201. Mantener 1 ruta integral para la garantía y respeto de los derechos humanos y el Derecho Internacional Humanitario (DIH) en el departamento del Valle del Cauca con enfoque diferencial durante el periodo de gobierno</t>
  </si>
  <si>
    <t>MP203010200202. Implantar 1 plan estratégico interinstitucional para el establecimiento de una ruta de atención en prevención y/o erradicación de las peores formas de trabajo infantil y/o maltrato infantil en el departamento del Valle del Cauca</t>
  </si>
  <si>
    <t>MP203010200203. Ejecutar 1 ruta de atención prioritaria e integral para garantizar la defensa de derechos de la población migrantes y/o retornados en el departamento del Valle del Cauca</t>
  </si>
  <si>
    <t>MP203010200204. Ejecutar 1 ruta interinstitucional para garantizar el seguimiento a la garantía de derechos en el sistema penal para adolescentes en el departamento del Valle del Cauca</t>
  </si>
  <si>
    <t>MP203010200205. Implantar 1 plan de acción interinstitucional para el establecimiento de una ruta de atención encaminada a la protección integral de líderes sociales en el departamento del Valle del Cauca</t>
  </si>
  <si>
    <t>MP203010200206. Ejecutar 1 ruta de atención prioritaria e integral para garantizar la atención y/o prevención de la población desaparecidos (NN) y/o trata de personas en el departamento del Valle del Cauca</t>
  </si>
  <si>
    <t>MP203020100101. Evaluar en los 42 entes territoriales del departamento del Valle del Cauca, la implementación de 9 atenciones priorizadas de la ruta integral de primera infancia</t>
  </si>
  <si>
    <t>MP203020100102. Cualificar a 450 directivos y directivos docentes en referentes técnicos pedagógicos para una educación inicial de calidad, en el marco de la atención integral a la primera infancia y la garantía de derechos de la niñez, durante el periodo de gobierno.</t>
  </si>
  <si>
    <t>MP203020100103. Atender a 1600 niños y niñas en el nivel de preescolar, grado transición en el marco de la atención integral durante el periodo de gobierno.</t>
  </si>
  <si>
    <t>MP203020200101. Activar para los 42 municipios y el departamento la ruta integral de atención para la infancia y la adolescencia propuesta por el nivel nacional</t>
  </si>
  <si>
    <t>MP203020300101. Evaluar la implementación de 1 política pública de juventud, durante el período de gobierno</t>
  </si>
  <si>
    <t>MP203020400101. Evaluar la implementación de la política pública de personas con discapacidad, durante el período de gobierno</t>
  </si>
  <si>
    <t>MP203020500101. Asistir técnica y financieramente en los 42 entes territoriales los centros vida y centros de protección para las personas mayores, durante el periodo de gobierno</t>
  </si>
  <si>
    <t>MP203020500102. Crear 1 centro vida indígena en el departamento durante el período de gobierno</t>
  </si>
  <si>
    <t>MP203020500103. Crear 1 granja para las personas mayores en el departamento durante el período de gobierno</t>
  </si>
  <si>
    <t>MP203020600201. Orientar anualmente la gestión de 3 espacios existentes (hogares de acogida, casa de la mujer empoderada y red espiral) para la protección de la mujer víctima de violencia, en el periodo de gobierno</t>
  </si>
  <si>
    <t>MP203020600202. Ejecutar un plan de formación para lideresas sociales en temas de interés relacionados con la promoción de la equidad de género y empoderamiento político de la mujer, en el periodo de gobierno</t>
  </si>
  <si>
    <t>MP203020600203. Establecer 1 proceso departamental de promoción, prevención y atención del acoso y las violencias sexuales contra niñas y adolescentes en contextos escolares, durante el periodo de gobierno</t>
  </si>
  <si>
    <t>MP203020600204. Actualizar la polÍtica pública de las mujeres vallecaucanas con un capítulo especial para mujeres con discapacidad y madres comunitarias que permita contar con acciones afirmativas y mejorar su calidad de vida, en el cuatrienio</t>
  </si>
  <si>
    <t>MP203020600205. Establecer 1 escuela itinerante de formación política para mujeres, durante el periodo de gobierno</t>
  </si>
  <si>
    <t>MP203020600206. Efectuar 7 consejos de seguridad para mujeres, en el cuatrienio</t>
  </si>
  <si>
    <t>MP203020600207. Establecer en 42 municipios lineamientos para el acompañamiento integral a proyectos productivos de mujeres, durante el periodo de gobierno</t>
  </si>
  <si>
    <t>MP203020600208. Elaborar y promover 2 proyectos productivos de nuevos liderazgos y semilleros de mujeres, en el cuatrienio</t>
  </si>
  <si>
    <t>MP203020600209. Elaborar y ejecutar en 42 municipios un programa para madres comunitarias que conste del cuidado al cuidador (salud mental, salud física, recreación, integración-cultura) en todo el departamento, en el periodo de gobierno</t>
  </si>
  <si>
    <t>MP203020600210. Establecer y gestionar un programa para el 100% de las madres comunitarias seleccionadas, que constará de emprendimiento financiero y educativo; adecuación y mejoramiento de sus espacios, en el periodo de gobierno</t>
  </si>
  <si>
    <t>MP203020700201. Orientar la red de paz y red de gestores de paz departamental LGBTIQ, en el cuatrienio</t>
  </si>
  <si>
    <t>MP203020700202. Orientar en 42 municipios la actualización, implementación y socialización de la política pública LGBTIQ , durante el periodo de gobierno</t>
  </si>
  <si>
    <t>MP203020700203. Orientar y fortalecer los espacios existentes para el reconocimiento, defensa e inclusión del sector LGBTIQ Afro en el departamento del Valle del Cauca, en el cuatrienio</t>
  </si>
  <si>
    <t>MP203020700204. Ejecutar el 100% de las acciones de políticas públicas existentes para la transformación de imaginarios, discursos y prácticas frente a la diversidad sexual y de género (cambio de cultura homofóbica y transfóbica), fortalecimiento de la ruta de atención LGBTIQ+, en el periodo de gobierno</t>
  </si>
  <si>
    <t>MP203020700205. Orientar 43 confluencias departamental y municipales LGBTIQ como medio de carácter institucional para generar mayor participación del sector LGBTIQ en los diversos escenarios del departamento, en el cuatrienio</t>
  </si>
  <si>
    <t>MP203020700206. Establecer una herramienta institucional que permita dignificar la vida de las mujeres trans en 5 municipios (Cali, Buenaventura, Palmira, Tulua y Cartago), en el periodo de gobierno</t>
  </si>
  <si>
    <t>MP203020700207. Ejecutar 1 proceso de articulación con el 100% de los centros penitenciarios, para el acompañamiento integral y empoderamiento de derechos de las personas del sector LGBTIQ privadas de la libertad, en el cuatrienio</t>
  </si>
  <si>
    <t>MP203020700208. Elaborar 1 programa de creación de espacios para la asociatividad, comercialización y apertura de mercado de los bienes y servicios de los sectores LGBTIQ anualmente, en el cuatrienio</t>
  </si>
  <si>
    <t>MP203020800201. Articular con el gobierno nacional la implementación del pilar # 6 reactivación económica y producción agropecuaria en el marco de los programas de desarrollo con enfoque territorial PDET anualmente</t>
  </si>
  <si>
    <t>MP203020900301. Operacionalizar el Plan de Acción para la implementación de la política de libertad religiosa, culto y conciencia en el departamento del Valle del Cauca</t>
  </si>
  <si>
    <t>MP203020900302. Ejecutar 6 acciones estratégicas interinstitucionales de no discriminación por asuntos religiosos en el departamento del Valle del Cauca aplicando la política marco de convivencia y seguridad ciudadana, en el periodo de gobierno</t>
  </si>
  <si>
    <t>MP203030100101. Asistir técnicamente a los 42 entes territoriales para la conformación y funcionamiento de las mesas de participación de niños, niñas y adolescentes, anualmente durante el periodo de gobierno</t>
  </si>
  <si>
    <t>MP203030100102. Asistir técnicamente a los 42 entes territoriales para la elección y funcionamiento de los concejos municipales de juventud, anualmente durante el periodo de gobierno</t>
  </si>
  <si>
    <t>MP203030100103. Reactivar en los 42 entes territoriales las plataformas de juventud, anualmente durante el periodo de gobierno</t>
  </si>
  <si>
    <t>MP203030100104. Asistir en los 42 entes territoriales las organizaciones de la sociedad civil, anualmente durante el periodo de gobierno</t>
  </si>
  <si>
    <t>MP203030100105. Asistir técnicamente a los 42 entes territoriales en la cualificación del liderazgo de las personas con discapacidad, para su incidencia efectiva en los espacios de decisión de políticas públicas, anualmente durante el periodo de gobierno</t>
  </si>
  <si>
    <t>MP203030100106. Asistir técnicamente a 42 entes territoriales en la generación de espacios autónomos de participación de personas con discapacidad, anualmente durante el periodo de gobierno</t>
  </si>
  <si>
    <t>MP203030100107. Asistir a los 42 entes territoriales en la conformación y fortalecimiento de los 42 consejos municipales de participación de personas mayores, anualmente durante el periodo de gobierno</t>
  </si>
  <si>
    <t>MP203030100108. Capacitar en los 42 entes territoriales grupos de personas mayores para el control social en el marco de la implementación de la Ley 1276 de 2009, durante el perido de gobierno</t>
  </si>
  <si>
    <t>MP203030200201. Generar 25 dialogos Vallecaucanos entre los ciudadanos y la administración Departamental y Municipal, anualmente durante el periodo de gobierno</t>
  </si>
  <si>
    <t xml:space="preserve">MP203030200202. Realizar una Audiencia Pública de Rendición de Cuentas anualmente, durante el periodo de gobierno                                                                                
</t>
  </si>
  <si>
    <t>MP203030200203. Realizar una Audiencia Pública de Rendición de Cuentas para niños, niñas y adolescentes durante el periodo de gobierno</t>
  </si>
  <si>
    <t>MP203030300301. Crear una ruta de participación ciudadana durante el periodo de gobierno</t>
  </si>
  <si>
    <t>MP203030300302. Operativizar 2 instancias departamentales de participación ciudadana: Consejo departamental de participación ciudadana y el Comité Departamental de Participación, durante el periodo de gobierno</t>
  </si>
  <si>
    <t>MP203030300303. Formar a 500 Lideres ciudadanos a través de la escuela de Gobierno Colaborativo, en derechos y deberes de la participación, anualmente durante el periodo de gobierno</t>
  </si>
  <si>
    <t xml:space="preserve">MP203030300304. Formular una politica pública de participación ciudadana, durante el periodo de gobierno                                                                                
</t>
  </si>
  <si>
    <t xml:space="preserve">MP203040100101. Informar a 1800 ciudadanos sobre la gestión administrativa del gobierno departamental a través de ferias de transparencia durante el periodo de gobierno 
</t>
  </si>
  <si>
    <t xml:space="preserve">MP203040100102. Evaluar 2 veces al año la ejecución de las políticas de transparencia e integridad de la gobernación del Valle para la mejora continua durante el periodo de gobierno
                                                                              </t>
  </si>
  <si>
    <t xml:space="preserve">MP203040100103. Implementar y operar un observatorio para la transparencia una estrategia de fomento anual, dirigida a las partes interesadas en transparencia, acceso a la información, el uso de herramientas de gestión y el control social para la prevención de la corrupción
</t>
  </si>
  <si>
    <t xml:space="preserve">MP203040100104. Asistir técnicamente a 30 entidades territoriales y entidades descentralizadas adscritas a la gobernación anualmente, enfocada en el fortalecimiento institucional en materia de transparencia, integridad  y prevención de la corrupción
                                                                              </t>
  </si>
  <si>
    <t xml:space="preserve">MP203040100105. Ejecutar un Plan de acción intersectorial de la política pública de transparencia e integridad adoptada mediante ordenanza 020/2019, durante el periodo de gobierno, en las siguientes fases: formulación participativa; difusión y socialización, implementaciones de acciones 
                                                                           </t>
  </si>
  <si>
    <t>MP203040100106. Implantar una Plataforma de transformación digital de Transparencia e Integridad para la interacción institucional y ciudadana durante el periodo de gobierno</t>
  </si>
  <si>
    <t>MP204010100101. Operativizar 1 consejo departamental de paz territorial en en el departamento</t>
  </si>
  <si>
    <t>MP204010200101. Operativizar 1 red de gestores de paz, anualmente en el periodo de gobierno</t>
  </si>
  <si>
    <t>MP204010300101. Establecer en 3 municipios el modelo de gestión territorial para la paz en el componente de paz urbana durante el periodo de gobierno</t>
  </si>
  <si>
    <t>MP204010400101. Operativizar 1 observatorio de paz para la toma de decisiones</t>
  </si>
  <si>
    <t>MP204020100101. Establecer en 5 minucipios un modelo de gestion productiva para la paz</t>
  </si>
  <si>
    <t>MP204020100102. Cofinanciar 3 proyectos que permitan la implementación de los programas de desarrollo con enfoque territorial PDET en el Valle del Cauca anualmente en los componentes de : Ordenamiento Social de la Propiedad y el uso del suelo, infraestructura y adecuación de tierras Agropecuarias y Sistemas para la garantía progresiva al derecho a la alimentación.</t>
  </si>
  <si>
    <t>MP204020100103. Coordinar en 3 municipios la implementación de los planes de acción del programa de Desarrollo con Enfoque Territorial (PDET)</t>
  </si>
  <si>
    <t>MP205010100101. Construir 1 diagnostico participativo y líneas estratégicas para la elaboración del plan único de acción de reincorporación</t>
  </si>
  <si>
    <t xml:space="preserve">MP205010100102. Establecer 1 fondo para iniciativas productivas para mujeres reincorporadas, en el periodo de gobierno. </t>
  </si>
  <si>
    <t>MP205010100103. Orientar al 100% de las mujeres reincorporadas y excombatientes para que hagan parte de los procesos y proyectos de prevención de la violencia, en el cuatrienio</t>
  </si>
  <si>
    <t>MP205020100101. Establecer 4 unidades productivas para población reincorporada durante el periodo de gobierno</t>
  </si>
  <si>
    <t>MP205020200101. Realizar 2 seminarios de capacitaciones en formulación de proyectos productivos agropecuarios para reincorporados y excombatientes anualmente</t>
  </si>
  <si>
    <t>MP205020200102. Establecer 20 proyectos productivos de transferencia tecnológica agropecuaria para reincorporados y excombatientes como mecanismo de inserción a la vida cotidiana y contribución a la paz en el periodo de Gobierno.</t>
  </si>
  <si>
    <t>MP301010100101. Reactivar 4 apuestas con mayor oferta productiva para la reactivación económica durante el periodo de gobierno</t>
  </si>
  <si>
    <t>MP301010100102. Establecer 3 convocatorias de premios a la innovación en diferentes categorías y temporadas para la reactivación económica en el cuatrienio</t>
  </si>
  <si>
    <t>MP301010200101. Presentar 3 patentes tramitadas para la reactivación económica durante el periodo de gobierno</t>
  </si>
  <si>
    <t>MP301010200102. Financiar a 8 empresas o asociaciones productivas para tramitar y fortalecer su marca para la reactivación económica en el cuatrienio</t>
  </si>
  <si>
    <t>MP301010200103. Financiar 1 producto para proceso denominación de origen para la reactivación económica durante el periodo de gobierno</t>
  </si>
  <si>
    <t>MP301020100101. Operar 9 centros de emprendimiento e innovación Valle INN, para la reactivación económica durante el cuatrienio</t>
  </si>
  <si>
    <t>MP301020100102. Operar 1 escuela de empresarios Valle INN como estrategia de reactivación económica del departamento durante el cuatrienio</t>
  </si>
  <si>
    <t>MP301020100103. Realizar 600 operaciones de créditos con BANCOLDEX para la reactivación económica del departamento por efectos del COVID-19 durante el cuatrienio</t>
  </si>
  <si>
    <t>MP301020100104. Realizar 4 convocatorias del fondo Valle INN con enfoque diferencial (emprendimientos conscientes y economía circular - jóvenes y jóvenes influenciadores - etnias (Afros e Indígenas) - personas con discapacidad - población LGBTIQ+ - cuidadoras - victimas - mujeres rurales - economía naranja - multisectorial, sector interreligioso), para financiar unidades económicas en el Valle del Cauca para la reactivación económica durante el cuatrienio</t>
  </si>
  <si>
    <t>MP301020100105. Realizar 120 espacios interactivos Valle INN con enfoque diferencial como apuesta a la reactivación económica del departamento del Valle del Cauca durante el cuatrienio</t>
  </si>
  <si>
    <t>MP301020100106. Generar 3 procesos de proveedurías efectivas con empresas ancla en el Valle del Cauca para la reactivación económica durante el cuatrienio</t>
  </si>
  <si>
    <t>MP301020100107. Formar 60 empresarios digitales, con tecnología e innovación para la reactivación económica durante el cuatrienio</t>
  </si>
  <si>
    <t>MP301020200201. Entregar 1000 pequeños créditos a las personas naturales, Nano empresas, Famiempresas, microempresas, organizaciones comunitarias y de la economía solidaria; que adelanten actividades productivas en la zona urbana de los municipios del departamento del Valle del Cauca.</t>
  </si>
  <si>
    <t>MP301020200202. Capacitar a 500 beneficiarios del Banco Social del Valle en desarrollo económico familiar, marketing estratégico y nuevos modelos de comercialización por redes, con transferencia de conocimiento y capital semilla.</t>
  </si>
  <si>
    <t>MP301020200203. Apoyar 2000 proyectos de generación de ingresos de personas de los diferentes grupos poblacionales (juventud, personas mayores, personas con discapacidad, cuidadores), técnica y financieramente durante el periodo de gobierno</t>
  </si>
  <si>
    <t>MP301020200204. Atender en los 42 entes territoriales la población en estado de vulnerabilidad</t>
  </si>
  <si>
    <t>MP301020200301. Reactivar 5 iniciativas productivas LGBTIQ, en el periodo de gobierno</t>
  </si>
  <si>
    <t>MP301020200302. Establecer en los 42 municipios del Valle del Cauca, el desarrollo de la empleabilidad y la remuneración con equidad de género en empresas e inversionistas vallecaucanos públicos y del sector privado, en el periodo de gobierno</t>
  </si>
  <si>
    <t>MP301020200303. Institucionalizar el día de la Madre Comunitaria, durante el período de gobierno</t>
  </si>
  <si>
    <t>MP301020200304. Ejecutar en los 42 municipios del departamento un programa de empoderamiento educativo y financiero para madres comunitarias, en el periodo de gobierno</t>
  </si>
  <si>
    <t xml:space="preserve">MP301020200305. Organizar 6 ferias empresariales para propiciar la visibilización y el cooperativismo de los emprendimientos de las mujeres y sector LGBTIQ vallecaucano, en el periodo de gobierno. </t>
  </si>
  <si>
    <t>MP301020200306. Establecer 1 bono para adecuación de espacios de las madres comunitarias, en el periodo de gobierno</t>
  </si>
  <si>
    <t>MP301020200307. Institucionalizar 1 mercado étnico para el impulso y comercialización de productos de las comunidades étnicas</t>
  </si>
  <si>
    <t>MP301020300101. Cofinanciar 5 proyectos estratégicos subregionales con enfoque diferencial para la reactivación económica, durante el cuatrienio</t>
  </si>
  <si>
    <t>MP301020300102. Cualificar 1 corredor productivo innovador que integre tres micro regiones, para dar continuidad al proceso de Desarrollo Económico Local (DEL) en el Valle del Cauca durante el cuatrienio</t>
  </si>
  <si>
    <t>MP301030100101. Operar al 100% una agencia de cooperación internacional de la gobernación del Valle del Cauca para la reactivación económica en el cuatrienio</t>
  </si>
  <si>
    <t>MP301030100102. Asesorar 4 subregiones en gestión de recursos de cooperación internacional para la reactivación económica del departamento durante el período de gobierno</t>
  </si>
  <si>
    <t>MP301030100103. Establecer 5 convenios y/o alianzas de cooperación internacional para financiar proyectos de inversión e impulsar la reactivación económica del departamento en el cuatrienio</t>
  </si>
  <si>
    <t>MP301030200101. Incrementar a 70 empresas que inviertan o reinviertan en el Valle del Cauca, a través de la agencia de promoción de inversión para la reactivación económica del departamento en el cuatrienio</t>
  </si>
  <si>
    <t>MP301030200102. Mejorar capacidades a 40 empresas del Valle del Cauca para promover su capacidad exportadora y la reactivación económica del departamento durante el periodo de gobierno</t>
  </si>
  <si>
    <t>MP302010100101. Ejecutar 3 proyectos de preinversión para la construcción de vivienda nueva de interés social e interés prioritario ambientalmente sostenibles en zona urbana en el Departamento del Valle del Cauca durante el periodo de gobierno</t>
  </si>
  <si>
    <t>MP302010100102. Implantar 1 plan de acción para fomentar la construcción de vivienda ambientalmente sostenible en municipios del departamento del Valle del Cauca durante el periodo de gobierno.</t>
  </si>
  <si>
    <t>MP302010100103. Asistir 20 proyectos interinstitucionales técnicamente para la intervención en materia de infraestructura de vivienda y hábitat en municipios priorizados del departamento durante el periodo de gobierno.</t>
  </si>
  <si>
    <t>MP302010100104. Mejorar 20.000 metros cuadrados de espacio público integral en el Departamento del Valle del Cauca, durante el periodo de gobierno.</t>
  </si>
  <si>
    <t>MP302020100101. Elaborar 28 estudios y diseños de obras priorizadas en el PDA de agua potable y saneamiento básico durante el periodo de gobierno</t>
  </si>
  <si>
    <t>MP302020100102. Construir 24 obras de agua potable y saneamiento básico en zonas rurales y urbanas del departamento en el marco del PDA durante el periodo de gobierno</t>
  </si>
  <si>
    <t>MP302020100103. Desarrollar anualmente el 100% de las acciones necesarias para el cumplimiento de los objetos de la política del sector en el marco del Plan Departamental de Manejo Empresarial de los Servicios de Agua y Saneamiento básico PDA del Valle del Cauca</t>
  </si>
  <si>
    <t>MP302020100104. Asesorar 52 proyectos de agua potable y saneamiento básico en el cumplimiento de los mínimos ambientales, permisos ambientales y PSMV durante el periodo de gobierno</t>
  </si>
  <si>
    <t>MP302020100105. Implementar un plan ambiental sectorial de agua potable y saneamiento básico en las zonas urbanas y rurales del departamento del Valle del Cauca durante el periodo de gobierno</t>
  </si>
  <si>
    <t>MP302020100106. Reponer 9000 metro(s) de redes de acueducto en sistemas operados por ACUAVALLE S.A. E.S.P. en el cuatrienio</t>
  </si>
  <si>
    <t>MP302020100107. Elaborar 12 estudios y diseños para la optimización de plantas de tratamiento en los sistemas de acueducto operados por ACUAVALLE S.A. E.S.P. en el cuatrienio</t>
  </si>
  <si>
    <t>MP302020100108. Optimizar 16 plantas de tratamiento de agua potable en sistemas de acueducto operados por ACUAVALLE S.A. E.S.P. en el cuatrienio</t>
  </si>
  <si>
    <t>MP302020100109. Reponer 7000 metros(s) de redes de alcantarillado en sistemas operados por ACUAVALLE S.A. E.S.P. en el cuatrienio</t>
  </si>
  <si>
    <t xml:space="preserve">MP302020100110. Actualizar 16 planes de saneamientos y manejo de vertimiento PSMV en sistemas de alcantarillado operados por ACUAVALLE E.S.P en cuatrienio </t>
  </si>
  <si>
    <t>MP302020100111. Ejecutar 3 proyectos de preinversión para ampliar y/o mejorar la cobertura de servicios públicos en materia de vivienda y hábitat en el Departamento del Valle del Cauca durante el periodo de gobierno</t>
  </si>
  <si>
    <t>MP302020200201. Construir un relleno sanitario en la subregión norte del departamento del Valle del Cauca</t>
  </si>
  <si>
    <t>MP302020200202. Actualizar un estudio para la construcción del relleno sanitario de la subregión norte del departamento del Valle del Cauca</t>
  </si>
  <si>
    <t>MP302020200203. Realizar los estudios de prefactibilidad de un modelo piloto de aprovechamiento sostenible de residuos de Construcción en la subregión Sur del Departamento del Valle del Cauca</t>
  </si>
  <si>
    <t>MP303010100101. Aumentar a 6000 la población estudiantil del INTEP en programas Técnicos Profesionales, Tecnológicos y Profesionales Universitarios</t>
  </si>
  <si>
    <t>MP303010100102. Incrementar en 589 el número de estudiantes de pregrado de la Unidad Central del Valle del Cauca - UCEVA, para el periodo 2020- 2023 con enfasis en ampliar cobertura de Educación Superior en el Valle del Cauca</t>
  </si>
  <si>
    <t>MP303010100103. Incrementar en 5% el desarrollo de infraestructura física de la Unidad Central del Valle del Cauca - UCEVA, para el periodo 2020- 2023 en concordancia con el Plan de Ordenamiento Fisico y así garantizar la prestación del servicio Educativo</t>
  </si>
  <si>
    <t>MP303010100104. Incrementar en 450 el número de estudiantes matriculados de la Universidad del Pacífico, para el periodo 2020-2023, incluyendo otras modalidades</t>
  </si>
  <si>
    <t>MP303010100105. Incrementar en 15% el desarrollo de infraestructura fisica del campus de la Universidad del Pacífico, para el periodo 2020-2023 de acuerdo a su Plan Maestro de Infraestructura</t>
  </si>
  <si>
    <t>MP303010100106. Incrementar en 3.182 el número de estudiantes de pregrado de la Universidad del Valle, para el periodo 2020-2023, con énfasis en ampliar cobertura para las sedes que se encuentran en las distintas subregiones del Valle del Cauca.</t>
  </si>
  <si>
    <t>MP303010100107. Incrementar en 200 el número de estudiantes de pregrado de la Universidad Nacional de Colombia sede Palmira, para el periodo 2020-2023, con énfasis en ampliar cobertura en la sede que se encuentran en la subregión centro del Valle del Cauca.</t>
  </si>
  <si>
    <t>MP303010100108. Incrementar en 40 el Número de estudiantes de posgrado de la Universidad Nacional de Colombia sede Palmira, para el periodo 2020-2023, con énfasis en ampliar cobertura en la sede que se encuentran en la subregión centro del Valle del Cauca.</t>
  </si>
  <si>
    <t>MP303010100201. Incrementar en 120 el número estudiantes que mejoran un nivel de resultados en las pruebas SABERPRO de la Universidad del Pacífico, para el periodo 2020-2023.</t>
  </si>
  <si>
    <t xml:space="preserve">MP303010100202. Incrementar en 1% el puntaje de los resultados en las pruebas SABERPRO de los estudiantes de la Unidad Central del Valle del Cauca - UCEVA, para el periodo 2020-2023 </t>
  </si>
  <si>
    <t>MP303010100203. Aumentar en 450 el número de estudiantes de las instituciones educativas oficiales beneficiados con un programa de nivelación académica y orientación vocacional, para el acceso a la educación superior, durante el periodo de gobierno.</t>
  </si>
  <si>
    <t>MP303010100204. Aumentar en 450 el número de estudiantes egresados de instituciones educativas oficiales beneficiados con estímulos (becas, auxilios, subsidios) por buenos resultados en pruebas saber 11º para el acceso a la educación superior.</t>
  </si>
  <si>
    <t>MP303010100205. Aumentar en 300 el número de estudiantes de instituciones educativas oficiales de municipios no certificados del Valle del Cauca obteniendo doble titulación, durante el período de gobierno.</t>
  </si>
  <si>
    <t>MP303010100206. Asistir a 19 municipios con mayor presencia de población Afro en oferta institucional y orientación vocacional que permita aumentar el acceso a la educación superior de las poblaciones étnicas del departamento del Valle del Cauca durante el periodo de gobierno</t>
  </si>
  <si>
    <t xml:space="preserve">MP303010100207. Matricular a 1400 estudiantes  en los programas de formación superior ofertados por Bellas Artes                                                                                
</t>
  </si>
  <si>
    <t>MP303010200201. Ajustar el 4% de los planes de área y de aula en las Escuelas Normales Superiores del Valle del Cauca durante el periodo de gobierno</t>
  </si>
  <si>
    <t>MP303010200202. Formar al 100% de profesores y directivos docentes de las Escuelas normales Superiores del Valle del Cauca en pedagogía y didáctica durante el periodo de gobierno</t>
  </si>
  <si>
    <t>MP303010300201. Dotar 40 bibliotecas escolares de las instituciones educativas oficiales de los municipios no certificados del Valle del Cauca con materiales didácticos, bibliográficos, lúdicos, tecnológicos y de ambientación para el fortalecimiento de las competencias lectoras, escritoras y orales de los estudiantes de los diferentes niveles de la educación, durante el período de gobierno.</t>
  </si>
  <si>
    <t>MP303010300202. Acompañar a las 149 instituciones educativas oficiales en los procesos de ajuste y actualización de los Proyectos Institucionales de Lectura, Escritura y Oralidad-PILEO- para fortalecer las competencias lectoras, escritoras y orales en docentes y estudiantes, durante el periodo de gobierno.</t>
  </si>
  <si>
    <t>MP303010400201. Exaltar al 4% directivos docentes y docentes de instituciones educativas oficiales de municipios no certicados del Valle del Cauca por buen desempeño y aportes a la comunidad vallecaucana, durante el periodo de gobierno.</t>
  </si>
  <si>
    <t>MP303020100101. Asignar 1000 aportes a vivienda nueva de interés social y/o interés prioritario en el departamento del Valle del Cauca durante el periodo de gobierno</t>
  </si>
  <si>
    <t>MP303020100102. Asignar 400 aportes para la titulación de predios en los municipios del departamento del Valle del cauca, durante el periodo de gobierno</t>
  </si>
  <si>
    <t>MP303020200101. Asignar 5000 aportes en mejoramiento de vivienda para beneficiarios con enfoque diferencial en zona urbana de los municipios del departamento del Valle del Cauca, durante el periodo de gobierno</t>
  </si>
  <si>
    <t>MP303020200102. Ejecutar 10 proyectos de preinversión para el mejoramiento de vivienda urbana en los municipios del departamento del Valle del Cauca durante el periodo de gobierno</t>
  </si>
  <si>
    <t>MP303030100101. Asesorar a 42 municipios del Valle del Cauca en la adecuación, construcción o mejoramiento de infraestructura deportiva o recreativa durante el período de gobierno</t>
  </si>
  <si>
    <t>MP303030100102. Cofinanciar mínimo 80 obras de infraestructura deportiva o recreativa mediante la construcción o mejoramiento durante el período de gobierno</t>
  </si>
  <si>
    <t>MP303040100101. Realizar 2 elecciones de consultiva departamental Afro durante el periodo de gobierno</t>
  </si>
  <si>
    <t>MP303040100102. Realizar el fortalecimiento de la consultiva departamental Afro cada año durante el periodo de gobierno</t>
  </si>
  <si>
    <t>MP303040100103. Asesorar a 100 organizaciones de base y consejos comunitarios en formulación de proyectos, procesos jurídicos y administrativos durante el periodo de gobierno</t>
  </si>
  <si>
    <t>MP303040100104. Emitir en promedio 80 horas mensuales de contenido étnico (Afro) a través del sistema de medios públicos de Telepacífico durante el periodo de gobierno</t>
  </si>
  <si>
    <t>MP303040200101. Establecer 1 escuela de liderazgo para incrementar los niveles de auto reconocimiento étnico racial y el ejercicio de los derechos territoriales durante el período de gobierno</t>
  </si>
  <si>
    <t>MP303040200102. Capacitar a 200 emprendedores de las comunidades Afro en el fortalecimiento de estrategias para fomentar su desarrollo económico</t>
  </si>
  <si>
    <t>MP303040200103. Asesorar a 200 personas en temas de innovación y formalización de microempresas y unidades productivas a las comunidades Afro, durante el periodo de gobierno</t>
  </si>
  <si>
    <t>MP303040200104. Realizar 3 encuentros de diálogos e intercambio de saberes entre la medicina tradicional Afro y convencional durante el periodo de gobierno</t>
  </si>
  <si>
    <t>MP303040300201. Ejecutar 1 plan integral de seguridad y convivencia ciudadana (PISCC) en el departamento del Valle del Cauca</t>
  </si>
  <si>
    <t>MP303040300202. Asistir técnicamente 1 proyecto de preinversión para la construcción de la estación de policía del diamante de Cali, en el cuatrienio</t>
  </si>
  <si>
    <t>MP303040300203. Ejecutar 1 Plan estratégico "Por Un Valle Seguro" para garantizar la ejecución de acciones integrales de convivencia y seguridad en el departamento del Valle del Cauca, durante el periodo de gobierno</t>
  </si>
  <si>
    <t>MP303040300204. Ejecutar en un 100% los servicios de trámite y expedición de pasaportes en el departamento del Valle del Cauca, durante el periodo de gobierno</t>
  </si>
  <si>
    <t>MP303040300205. Ejecutar 1 programa integral de apoyo a los organismos de justicia y seguridad en el departamento del Valle del Cauca, durante el periodo de gobierno</t>
  </si>
  <si>
    <t>MP303040300206. Ejecutar 1 Plan de Acción para el seguimiento y control a los procesos electorales en el departamento del Valle del Cauca durante el periodo de gobierno</t>
  </si>
  <si>
    <t>MP303040300207. Formular una política pública de protección animal en el marco de la ley 1774 de 2016</t>
  </si>
  <si>
    <t xml:space="preserve">MP304010100101. Incrementar a 53 kilómetros de vías de competencia departamental con actividades de mejoramiento durante el periodo de gobierno </t>
  </si>
  <si>
    <t>MP304010100102. Incrementar a 75 kilómetros de vías de competencia departamental rehabilitadas durante el periodo de gobierno</t>
  </si>
  <si>
    <t>MP304010100103. Incrementar a 106 kilómetros de vías de competencia departamental con mantenimiento periódico durante el periodo de gobierno</t>
  </si>
  <si>
    <t xml:space="preserve">MP304010100104. Elaborar 8 estudios, diseños y/o consultorías para la infraestructura del transporte en el departamento durante el periodo de gobierno </t>
  </si>
  <si>
    <t xml:space="preserve">MP304010200101. Articular 15 proyectos estratégicos con el gobierno nacional para la estructuración, contratación o ejecución, de competencia de la nación para el desarrollo de la infraestructura del transporte en el departamento, durante el periodo de gobierno </t>
  </si>
  <si>
    <t xml:space="preserve">MP304010200102. Articular 8 proyectos de competencia regional y/o local que potencien la infraestructura del transporte en el departamento, durante el periodo de gobierno </t>
  </si>
  <si>
    <t>MP304020100101. Aumentar en 2000 nuevas conexiones a Internet en los municipios del departamento del Valle del Cauca donde la ERT opera actualmente durante el periodo de gobierno</t>
  </si>
  <si>
    <t>MP304020100102. Aumentar en 83 nuevas conexiones a Internet y servicios de telecomunicaciones en empresas del departamento del Valle del Cauca durante el periodo de gobierno</t>
  </si>
  <si>
    <t>MP304030100101. Sensibilizar 600,000 actores viales en las estrategias de seguridad vial, en los 42 municipios del departamento del Valle del Cauca, durante el periodo de gobierno</t>
  </si>
  <si>
    <t>MP304030100102. Ejercer en 21 municipios la inspección, control, vigilancia, operación del tránsito y el transporte para la movilidad y seguridad vial anualmente</t>
  </si>
  <si>
    <t>MP304030100103. Realizar en 6 puntos críticos de accidentalidad de la jurisdicción del Valle del Cauca con señalización y demarcación durante el periodo de gobierno</t>
  </si>
  <si>
    <t>MP304030100104. Realizar en 21 municipios de la jurisdicción con diagnóstico de la oferta y demanda del transporte público anualmente</t>
  </si>
  <si>
    <t>MP304030100105. Formalizar 6 sistemas de transporte público urbano y rural de la jurisdicción de la secretaria movilidad y transporte del Valle del Cauca durante el periodo de gobierno</t>
  </si>
  <si>
    <t>MP304030200101. Crear 1 autoridad regional de transporte (ART) para los municipios del aglomerado del suroccidente durante el periodo de gobierno</t>
  </si>
  <si>
    <t>MP401010100101. Ejecutar 3 proyectos en articulación con las comunidades locales y diversos actores presentes en el territorio, que contribuyan a la recuperación y conservación de áreas de importancia estrátegica para la biodiversidad en el periodo de Gobierno</t>
  </si>
  <si>
    <t>MP401010100102. Gestionar 300 hectáreas para declaración de áreas protegidas que asistan a la conservación de la biodiversidad, en el marco de la priorización establecida en el marco de la ordenanza 471 del 2017 del Sistema Departamental de Áreas Protegidas SIDAP en el periódo de Gobierno</t>
  </si>
  <si>
    <t>MP401010100103. Conservar 30 especies de flora nativa de importancia ecosistémica, mediante la articulación interinstitucional y participación de las comunidades presentes en el territorio en el periodo de Gobierno.</t>
  </si>
  <si>
    <t>MP401010100104. Actualizar 2 planes de manejo de zonas protegidas de los Parques Naturales Regionales que administra INCIVA durante el cuatrienio</t>
  </si>
  <si>
    <t>MP401010100105. Formular 1 proyecto para fortalecer el jardín botánico Juan María Céspedes como centro de ciencia durante los tres primeros años del periodo de gobierno.</t>
  </si>
  <si>
    <t>MP401010100106. Realizar seguimiento y monitoreo del plan departamental de Aves y ecosistemas, teniendo en  cuenta a la ordenanza 517-2019 de agosto 27</t>
  </si>
  <si>
    <t>MP401010200101. Formular 4 proyectos de investigación sobre biodiversidad y colecciones científicas para solicitar recursos ante entidades que apoyen proyectos de investigación durante el cuatrienio</t>
  </si>
  <si>
    <t>MP401010200102. Cofinanciar 4 proyectos de investigación sobre biodiversidad y colecciones científicas durante el cuatrienio</t>
  </si>
  <si>
    <t>MP401010300101. Confinanciar 3 proyetos con alternativas productivas en apicultura, meliponicultura, cultivo de orellanas u otras alternativas que sean viables para su implementación en zonas de áreas protegidas de acuerdo con lo disupuesto por la autoridad ambiental competente en el periodo de Gobierno</t>
  </si>
  <si>
    <t>MP401010300102. Cofinanciar 3 iniciativas de negocios verdes que desarrollen bienes y servicios sostenibles provenientes de recursos naturales y ecoproductos industriales en el periodo de Gobierno.</t>
  </si>
  <si>
    <t>MP402010100101. Adquirir 750 hectáreas en cuencas y microcuencas hidrográficas priorizadas para la protección y conservación de fuentes hídricos que abastecen acueductos urbanos y rurales en el periodo de gobierno.</t>
  </si>
  <si>
    <t>MP402010100102. Incentivar 100 hectáreas con esquema de pagos por servicios ambientales PSA en zonas estratégicas para la conservación del recurso hídrico anualmente duranre el periodo de gobierno</t>
  </si>
  <si>
    <t xml:space="preserve">MP402010100103. Intervenir 1000 hectáreas de importancia estratégica para la conservación del recurso hídrico mediante la implementación de herramientas de manejo del paisaje en el periodo de gobierno </t>
  </si>
  <si>
    <t>MP402010100104. Implementar al menos 2 instrumentos paisajísticos Plan de Conservación y Atención Integral de Ecoparque de la Salud de propiedad del departamento</t>
  </si>
  <si>
    <t>MP402010100105. Formular el plan de Conservación y Atención Integral de Ecoparque de la Salud de propiedad del departamento</t>
  </si>
  <si>
    <t>MP402010100106. Aislar 100 kilómetro(s) en cuencas hidrográficas abastecedoras de los sistemas de acueducto operados por ACUAVALLE S.A. E.S.P., en el cuatrienio</t>
  </si>
  <si>
    <t>MP402010100107. Enriquecer 80 hectárea(s) forestal protector en cuencas hidrográficas abastecedoras de los sistemas de acueducto operados por ACUAVALLE S.A. E.S.P., en el cuatrienio</t>
  </si>
  <si>
    <t>MP402010100108. Establecer 80 hectárea(s) de sistema silvopastoriles en cuencas hidrográficas abastecedoras de los sistemas de acueducto operados por ACUAVALLE S.A. E.S.P., en el cuatrienio</t>
  </si>
  <si>
    <t>MP402010100109. Conservar 80 hectárea(s) de árboles sembrados en los proyectos de enriquecimiento forestal y sistema silvopastoril de vigencias anteriores anualmente</t>
  </si>
  <si>
    <t>MP402010100110. Construir 4 obras biomecánicas para control de erosión en cuencas hidrográficas abastecedoras de los sistemas de acueducto operados por ACUAVALLE S.A. E.S.P., en el cuatrienio</t>
  </si>
  <si>
    <t>MP402010100111. Operativizar el Consejo Departamental de Política Ambiental y Gestión Integral del Recurso Hídrico CODEPARH dando cumplimiento a la ordenanza 421 de 2016 durante el periodo de gobierno a partir del 2021</t>
  </si>
  <si>
    <t>MP402010200101. Instalar 48 sistema sépticos para el manejo individual de aguas residuales en cuencas hidrográficas abastecedoras de los sistemas de acueducto operados por ACUAVALLE S.A. E.S.P., en el cuatrienio</t>
  </si>
  <si>
    <t>MP403010100101. Gestionar 4 proyectos que den cumplimiento a la implementación de las medidas de adaptación y mitigación del Plan Integral de Cambio Climático PICC en el periodo de gobierno</t>
  </si>
  <si>
    <t>MP403010100102. Actualizar 1 Plan Integral de Cambio Climatico  con la incorporación de nuevos sectores, medidas y acciones de mitigación y el modulo de monitoreo, seguiimiento y evaluación del plan anualmente.</t>
  </si>
  <si>
    <t>MP403010100103. Formular un Plan Departamental Minero Ambiental del Valle del Cauca</t>
  </si>
  <si>
    <t>MP403010100104. Implementar 2 estrategías del Plan Departamental Minero Ambiental del Valle del Cauca orientadas a gestionar los pasivos ambintales mineros para la recuperación de áreas degradadas por efectos de actividades mineras en el Departamento del Valle del Cauca</t>
  </si>
  <si>
    <t>MP403010200201. Actualizar el Plan Departamental de Gestión del Riesgo de Desastres del Valle del Cauca, con el fin de minimizar las consecuencias y la severidad de los posibles eventos catastróficos</t>
  </si>
  <si>
    <t xml:space="preserve">MP403010200202. Asistir técnicamente el 100% de requerimientos realizados sobre el Conocimiento del Riesgo de Desastres en los municipios del Valle del Cauca, para la identificación de escenarios de riesgo, el análisis y evaluación del riesgo, el monitoreo y seguimiento del riesgo y sus componentes y la comunicación; promoviendo una mayor conciencia del mismo que alimente los procesos de reducción del riesgo y de Manejo de desastres. </t>
  </si>
  <si>
    <t xml:space="preserve">MP403010200203. Implementar al 100% un Sistema de Información para una adecuada y eficiente integración del Sistema Nacional de Gestión del Riesgo de Desastres y la comunicación interinstitucional </t>
  </si>
  <si>
    <t>MP403010300201. Asistir técnicamente de manera interactiva el 100% de las comunidades, instituciones educativas oficiales y a los Consejos Municipales de Gestión de Riesgo de Desastres que lo requieran  en la construcción de Planes escolares y comunitarios, de gestión del riesgo de desastres</t>
  </si>
  <si>
    <t>MP403010300202. Instalar  42 Sistemas de Alertas tempranas  en el Departamento del Valle del Cauca.</t>
  </si>
  <si>
    <t>MP403010300203. Asistir técnicamente el 100% de los requerimientos sobre reducción del Riesgo de Desastres, en los municipios del Valle del Cauca, en la intervención correctiva del riesgo existente, la intervención prospectiva de nuevos escenarios de riesgo y la protección financiera</t>
  </si>
  <si>
    <t>MP403010300204. Ejecutar 3 proyectos de preinversión para la construcción de vivienda prioritaria nueva para familias a reubicar en el departamento del valle del cauca durante el periodo de gobierno.</t>
  </si>
  <si>
    <t>MP403010300205. Ejecutar un proyecto para la construcción obras de infraestructura para mitigación de riesgo de desastres que comprometan la habitabilidad en zonas urbanas y rurales en los municipios del departamento durante el periodo de gobierno.</t>
  </si>
  <si>
    <t>MP403010300206. Implementar un plan de gestión del riesgo sectorial durante el periodo de gobierno</t>
  </si>
  <si>
    <t>MP403010400201. Asistir técnica y financieramente 3 organismos de Socorro del Valle del Cauca</t>
  </si>
  <si>
    <t>MP403010400202. Asistir técnicamente el 100% de los requerimientos sobre manejo del desastre y Sistema de Comando de Incidentes, en los municipios del Valle del Cauca.  Preparación para la respuesta a emergencias, la preparación para la recuperación pos desastre y la ejecución de dicha respuesta la cual comprende rehabilitación y reconstrucción</t>
  </si>
  <si>
    <t>MP404010100101. Capacitar 5000 personas en el programa de cultura del agua en las zonas rurales del departamento del Valle del Cauca durante el periodo de gobierno</t>
  </si>
  <si>
    <t>MP404010100102. Capacitar a 112 instituciones educativas urbanas y rurales en el Programa de Educación Ambiental con enfásis en el manejo de residuos sólidos durante el periodo de gobierno</t>
  </si>
  <si>
    <t>MP404010100103. Desarrollar 9 campañas que promuevan el consumo consiente y saludable, articuladas en el marco de los Comites Técnicos Interinstitucionales de Educación Ambiental durante el periodo de Gobierno</t>
  </si>
  <si>
    <t xml:space="preserve">MP404010100104. Gestionar 3 proyectos ciudadanos de educación ambiental PROCEDA en contextos urbanos y rurales en el periodo de gobierno </t>
  </si>
  <si>
    <t>MP404010100105. Implementar en 50 instituciones educativas oficiales de municipios no certificados Proyectos Ambientales Escolares - PRAE -, durante el periodo de gobierno</t>
  </si>
  <si>
    <t>MP404010200101. Ejecutar 1 acción orientada a la Educación Ambiental dentro del programa de Gestores Ambientales durante el cuatrienio</t>
  </si>
  <si>
    <t>MP404010200102. Desarrollar 9 talleres que promuevan la divulgación de experiencias significativas en el manejo de conflictos ambientales y conocimiento o saberes tradicionales comunitarios estratégicos para el manejo sustentable del medio ambiente en el periodo de Gobierno.</t>
  </si>
  <si>
    <t>MP404010200103. Actualizar la política pública de Educación Ambiental del Valle del Cauca  con énfasis en la solidaridad y conciencia interespecie, mediante mecanismos que garanticen la participación para la gestión ambiental anualmente</t>
  </si>
  <si>
    <t>MP404010200104. Participar en 12 CIDEA Comité Técnico de Educación Ambiental municipal anualmente</t>
  </si>
  <si>
    <t>MP404010200105. Conformar 18 clubes defensores del agua en instituciones educativas en el cuatrienio</t>
  </si>
  <si>
    <t>MP404010200106. Financiar 30 proyectos a instituciones educativas resultantes de los clubes defensores del agua conformados o fortalecidos en el cuatrienio</t>
  </si>
  <si>
    <t>MP404010200107. Realizar 210 conversatorios ecológicos sobre uso eficiente y ahorro del agua anualmente</t>
  </si>
  <si>
    <t xml:space="preserve">MP404010200108. Capacitar 200 lideres comunitarios en manejo integral del recurso hídrico </t>
  </si>
  <si>
    <t>MP405010100101. Adopción de medidas de control ciudadano y de orden publico para atender la emergencia ocasionada por la pandemia</t>
  </si>
  <si>
    <t>MP405020100101. Aumentar la capacidad de respuesta en salud para atender la emergencia sanitaria</t>
  </si>
  <si>
    <t>MP405030100101. Atender la emergencia con ayuda humanitaria</t>
  </si>
  <si>
    <t>MP405040100101. Personas mayores de Centros Vida y Centros de Protección Especial que reciben ayuda alimentaria</t>
  </si>
  <si>
    <t>MP405040200101. Ejecutar una acción humanitaria que permita garantizar la seguridad alimentaria de los vallecaucanos afectados por las medidas adoptadas para mitigar el impacto de la pandemia COVID-19 durante el periodo de gobierno</t>
  </si>
  <si>
    <t>MP405040300101. Beneficiar 1596 creadores y gestores culturales a traves de incetivos  económicos no condicionados</t>
  </si>
  <si>
    <t>MP501010100101. Tramitar el 100% de investigaciones disciplinarias durante el cuatrienio</t>
  </si>
  <si>
    <t>MP501010100102. Capacitar a 4000 servidores públicos en materia disciplinaria durante el cuatrienio</t>
  </si>
  <si>
    <t>MP501010100201. Gestionar el 100% los planes de mejoramiento de la gobernación del Valle del Cauca</t>
  </si>
  <si>
    <t>MP501010100202. Realizar 60 auditorías internas con enfoque basado en riesgos en la administración departamental durante el periodo de gobierno</t>
  </si>
  <si>
    <t>MP501010100203. Realizar 16 seguimientos a la gestión administrativa en la administración departamental durante el periodo de gobierno</t>
  </si>
  <si>
    <t>MP501010100204. Capacitar a 2500 funcionarios y personal de la administración central, entidades descentralizas y municipios en asuntos de gestión publica desde la óptica del control interno</t>
  </si>
  <si>
    <t>MP501020100101. Continuar con la Implementación de un Modelo Educativo Flexible para jóvenes en extraedad y adultos en las Instituciones Educativas oficiales de los municipios no certificados durante el periodo de gobierno.</t>
  </si>
  <si>
    <t>MP501020100102. Ejecutar el 100% del plan de construcción y de mantenimiento de la sede central de Incolballet consistente en el mantenimiento de las instalaciones y construcción de cuatro aulas para clase, una sala de ballet, una bodega para escenografía y vestuario anualmente</t>
  </si>
  <si>
    <t>MP501020100103. Asignar en total 300 cupos de educación formal en danza para niños talentos excepcionales para la danza, anualmente</t>
  </si>
  <si>
    <t>MP501020100104. Asignar en total 180 cupos de educación formal en danza para adolescentes talentos excepcionales para la danza, anualmente</t>
  </si>
  <si>
    <t>MP501020100105. Ampliar en 1 colegio del municipio de Pradera la educación formal artística en danza anualmente</t>
  </si>
  <si>
    <t>MP501020100106. Beneficiar al 100% de los estudiantes de todos los niveles de las Instituciones educativas con el servicio de alimentación escolar de los municipios NO certificados anualmente</t>
  </si>
  <si>
    <t>MP501020100107. Beneficiar al 84% de los estudiantes de las instituciones educativas oficiales priorizadas con kits escolares de manera anual</t>
  </si>
  <si>
    <t>MP501020100108. Beneficiar a 2568 estudiantes de todos los niveles de las instituciones educativas con transporte escolar de la zona rural de los municipios no certificados anualmente</t>
  </si>
  <si>
    <t>MP501020100109. Beneficiar a 13275 estudiantes de poblaciones con enfoque diferencial con estrategias pedagógicas de atención en los municipios no certificados de manera anual</t>
  </si>
  <si>
    <t>MP501020100110. Retener 116260 estudiantes matriculados en las instituciones educativas desde el nivel de transición hasta media incluyendo los de los ciclos del 2 al 6 de la prestación del servicio educativo oficial de los municipios no certificados anualmente durante el periodo de gobierno</t>
  </si>
  <si>
    <t>MP501020100111. Atender 14251 niños, niñas, adolescentes y jóvenes de los grupos de población vulnerable con apoyos pedagógicos especializados de los municipios no certificados de manera anual</t>
  </si>
  <si>
    <t>MP501020200101. Ejecutar 100% el Plan de Asistencia técnica en las instituciones educativas oficiales de los 34 municipios NO certificados durante el periodo de gobierno</t>
  </si>
  <si>
    <t>MP501020200102. Asesorar a 149 Instituciones Educativas oficiales en la resignificación, actualización y contextualización de los Proyectos Educativos Institucionales durante el cuatrienio</t>
  </si>
  <si>
    <t>MP501020200103. Capacitar a 1500 directivos docentes y docentes en informática educativa y uso didáctico de las Tecnologías de la Información y comunicación, para la enseñanza y el aprendizaje de las competencias básicas, inglés y competencias ciudadanas, para ajustar e implementar los planes institucionales de medios y TIC, durante el periodo de gobierno.</t>
  </si>
  <si>
    <t>MP501020200104. Capacitar a 1500 directivos docentes y docentes de las instituciones educativas oficiales de los municipios no certificados en el análisis y uso pedagógico de los resultados de las pruebas SABER, durante el periodo de gobierno.</t>
  </si>
  <si>
    <t>MP501020200105. Capacitar a 149 de los Consejos Académicos en el análisis y uso pedagógico de los resultados de las pruebas SABER, durante el periodo de gobierno.</t>
  </si>
  <si>
    <t>MP501020200106. Incrementar a 10% el número de Instituciones Educativas de los municipios no certificados con Jornada Única a categoría A y B en las pruebas Saber, durante el periodo de gobierno</t>
  </si>
  <si>
    <t>MP501020200107. Incrementar en 10% el número de instituciones educativas oficiales de municipios no certificados del Valle del Cauca que se ubican en las categorías A+, A y B de las pruebas saber, durante el periodo de gobierno</t>
  </si>
  <si>
    <t>MP501020200108. Implementar en 149 Instituciones Educativas Oficiales de los Municipios no Certificados del Valle del Cauca el uso de una herramienta tecnológica que facilite los procesos de mejoramiento de la gestión escolar, durante el periodo de gobierno.</t>
  </si>
  <si>
    <t>MP501020200109. Formar a 150 docentes y directivos docentes en alto nivel (maestrías), beneficiados con estímulos (becas, subsidios, auxilios), durante el periodo de gobierno.</t>
  </si>
  <si>
    <t>MP501020200110. Capacitar a 820 docentes de básica primaria, en el área de Educación Física, Recreación y Deporte, durante el periodo de gobierno.</t>
  </si>
  <si>
    <t>MP501020200111. Capacitar a 3000 jóvenes Afro e indígenas en el fortalecimiento de competencias académicas que evalúan el ICFES a través de la prueba saber 11 durante el periodo de gobierno</t>
  </si>
  <si>
    <t>MP501020200112. Articular el 100% de los procesos de la secretaria de educación como estrategia para el mejoramiento de la gestión de la calidad al modelo operativo por procesos de la Gobernación del Valle del Cauca en el periodo de gobierno</t>
  </si>
  <si>
    <t>MP501020200113. Realizar al 100% acciones de fortalecimiento de la gestión de la inspección, vigilancia y control de los establecimientos educativos de los 34 municipios no certificados relacionados con el cumplimiento en la normatividad establecida</t>
  </si>
  <si>
    <t>MP501020200114. Mantener en 149 instituciones educativas oficiales la gestión financiera de los fondos educativos en los municipios no certificados del departamento, anualmente durante el periodo de gobierno</t>
  </si>
  <si>
    <t>MP501020200115. Cofinanciar 149 instituciones educativas oficiales, el pago de los servicios públicos en los municipios no certificados del departamento anualmente</t>
  </si>
  <si>
    <t>MP501020200116. Realizar a 100 sedes educativas, un diagnóstico de infraestructura en los municipios no certificados del Valle en el periodo de gobierno</t>
  </si>
  <si>
    <t>MP501020200117. Entregar a 100 sedes educativas oficiales en los municipios no certificados del Valle mobiliario escolar en el periodo de gobierno</t>
  </si>
  <si>
    <t>MP501020200118. Realizar a 100 sedes educativas en los municipios no certificados del Valle, diseños o estudios de infraestructura en el periodo de gobierno</t>
  </si>
  <si>
    <t>MP501020200119. Realizar en 60 sedes educativas en los municipios no certificados del Valle, mejoramiento de ambientes escolares y/o en infraestructura en el periodo de gobierno</t>
  </si>
  <si>
    <t>MP501020200120. Realizar en 60 sedes educativas en los municipios no certificados del Valle, reparaciones de infraestructura durante el periodo de gobierno</t>
  </si>
  <si>
    <t>MP501020200121. Ejecutar 150 Planes de gestión de seguridad y salud en el trabajo en la sede central de la secretaría de educación departamental y en las instituciones educativas de los municipios no certificados en el periodo de gobierno</t>
  </si>
  <si>
    <t>MP501020200122. Mantener al 100% la gestión administrativa de la secretaria de educación del departamento del Valle del Cauca, anualmente, durante el periodo de gobierno</t>
  </si>
  <si>
    <t>MP501020200123. Capacitar a 1500 estudiantes de básica primaria, básica secundaria y media  para mejorar el nivel de dominio del idioma inglés, conforme al marco común europeo de referencia para el aprendizaje de lenguas extranjeras, durante el periodo de gobierno.</t>
  </si>
  <si>
    <t xml:space="preserve">MP501030100101. Lograr que 100% de las Direcciones Locales de Salud y Empresas Administradoras de Planes de Beneficio tengan vigilancia en aseguramiento, anualmente durante el período de gobierno
</t>
  </si>
  <si>
    <t xml:space="preserve">MP501030100102. Lograr que el 100% de las Direcciones Locales de Salud se fortalezcan para la gestión del aseguramiento, durante el período de gobierno
</t>
  </si>
  <si>
    <t>MP501030200201. Asistir técnicamente al 100% de las entidades territoriales en la formulación de los Analisis de Situación de Salud ASIS (incluyendo el ASIS del deparatmento del Valle), anualmente durante el período de gobierno</t>
  </si>
  <si>
    <t>MP501030200202. Lograr que el 100% de los entes territoriales departamental y municipales fortalezcan sus compentecias para la elaboracion, monitoreo y evaluacion del plan territorrial en salud, durante el periodo de gobierno</t>
  </si>
  <si>
    <t>MP501030200203. Difundir el 100% de los resultados de las investigaciones avaladas por el Comité de Investigaciones de la secretaría deparatmental de salud, durante el período de gobierno</t>
  </si>
  <si>
    <t>MP501030300301. Lograr en un 100% la implementación de los componentes del Plan de Fortalecimiento de la Red Pública de Prestación de Servicios de Salud</t>
  </si>
  <si>
    <t>MP501030300302. Implementar en un 100% los componentes del  Plan de Fortalecimiento y Desarrollo Institucional de la secretaría departamental de salud del Valle del Cauca</t>
  </si>
  <si>
    <t>MP501030400401. Alcanzar el 80% de cumplimiento del Plan Anual de visitas del Sistema Único de Habilitación SUH en los prestadores de servicios de salud del Valle del Cauca</t>
  </si>
  <si>
    <t xml:space="preserve">MP501030400402. Asistir técnicamente al 100% de los actores del Sistema General de Seguridad Social en Salud SGSSS en acreditacion en salud, durante el periodo de gobierno
</t>
  </si>
  <si>
    <t xml:space="preserve">MP501030400403. Realizar al 90% de Instituciones Prestadoras de Servicios de Salud IPS  y Trasportadoras Especiales de Pacientes TEP, seguimiento del Sistema de Información de Calidad SIC 
</t>
  </si>
  <si>
    <t xml:space="preserve">MP501030400501. Asistir anualmente al 100% de las DLS en el proceso de vigilancia a las Empresas Administradoras de Planes de Beneficio e Instituciones Hospitalarias
</t>
  </si>
  <si>
    <t xml:space="preserve">MP501030400404. Atender el 100% de las Peticiones Quejas y Reclamos PQR tramitadas a traves de la oficina del defensor del paciente, con oportunidad
</t>
  </si>
  <si>
    <t xml:space="preserve">MP501030400502. Lograr que el 100% de las Empresas Sociales del Estados ESE, cuenten con Planes para el mejoramiento de la infraestructura, dotación de equipos y ambulancias (Plan Bienal en Salud aprobado)
</t>
  </si>
  <si>
    <t>MP501030400405. Lograr que el 95% de las Empresas Sociales del Estado ESE hayan implementado la Historia Clínica HC electrónica y la telemedicina</t>
  </si>
  <si>
    <t xml:space="preserve">MP501030400503. Transferir el 100% de los recurso de destinación especifica a los Hospitales Universitarios del Valle del Cauca, para mejorar sus capacidades técnicas, de infrraestructura y dotación
</t>
  </si>
  <si>
    <t xml:space="preserve">MP501030400504. Lograr que el 100% de las entidades territoriales, activen espacios de participación ciudadana que contribuyan al goce efectivo de los derechos de salud durante el periodo de gobierno
</t>
  </si>
  <si>
    <t xml:space="preserve">MP501030400406. Realizar auditoría al 100% de instituciones transplantadoras que conforman la red de donación y trasplantes de la regional tres, durante el período de gobierno
</t>
  </si>
  <si>
    <t xml:space="preserve">MP501030400407. Mantener por encima del 90% el cumplimiento de la programación de seguimiento al programa de auditoría para el mejoramiento de la calidad PAMEC de las Direcciones Locales de Salud DLS, Empresas Sociales del Estado ESE e Instituciones Prestadoras de Servicios de Salud IPS
</t>
  </si>
  <si>
    <t xml:space="preserve">MP501030500601. Lograr que el 100% de las Direcciones Locales de Salud DLS y las Unidades Primarias Generadoras de Datos UPGD cumplan con la notificación obligatoria de los eventos de interes en Salud Pública, mediante la ejecución de las acciones individuales y colectivas, durante el periodo de gobierno
</t>
  </si>
  <si>
    <t xml:space="preserve">MP501030500602. Lograr que el 100% de los laboratorios de la red departamental sean fortalecidos en el programas de control de calidad de exámenes de eventos de interés en salud pública, durante el periodo de gobierno
</t>
  </si>
  <si>
    <t>MP501030500603. Asistir a los 41 Direcciones Locales de Salud para el fortalecimiento de la gestión del sistema de vigilancia en salud pública, en el cumplimiento de lineamientos y adherencia a las acciones, durante el periodo de gobierno.</t>
  </si>
  <si>
    <t>MP501030500604. Lograr el sostenimiento de la certificación del Sistema de Gestión de Calidad del Laboratorio de Salud Pública Departamental, durante el periodo de gobierno</t>
  </si>
  <si>
    <t>MP501040100101. Lograr que el 100% de los municipios de categoría 4, 5 y 6  hayan implementado el modelo de atención de salud mental y convivencia social, durante el período de gobierno</t>
  </si>
  <si>
    <t>MP501040100102. Asistir técnicamente al 100% de los actores del Sistema General de Seguridad Social en Salud de competencia departamental SGSSS en la construcción y fortalecimiento de redes para la atención, cuidado y rehabilitación de la población afectada por diferentes trastornos mentales durante el período de gobierno</t>
  </si>
  <si>
    <t>MP501040200201. Lograr que el 95% de las entidades territoriales implementen modelos de atención psicosocial y salud mental a víctimas de la violencia, durante el período de gobierno</t>
  </si>
  <si>
    <t>MP501040200202. Lograr que el 100% de los entes territoriales implementen un plan insterinstitucional para la disminución de índices de consumo de Sustancias Psicoactivas -SPA-, durante el período de gobierno</t>
  </si>
  <si>
    <t>MP501050100101. Lograr que los 40 municipios dispongan de un registro actualizado relacionado con localizacion y caracterizacion de personas con discapacidad</t>
  </si>
  <si>
    <t xml:space="preserve">MP501050200101. Brindar asistencia técnica  a los 34 municipios de categorías 4, 5 y 6 en la implementación del modelo de calidad de vida para el adulto mayor.
</t>
  </si>
  <si>
    <t xml:space="preserve">MP501050300101. Lograr que en 27 municipios con presencia de población étnica, se adopten estrategias de enfoque etnocultural en la atención integral en salud.
</t>
  </si>
  <si>
    <t xml:space="preserve">MP501050400101. Lograr al menos el 95% de poblacion habitante de y en calle tengan garantizado el aseguramiento y el acceso para la atención en salud, en los municipios de categorías 4, 5 y 6 del departamento
</t>
  </si>
  <si>
    <t xml:space="preserve">MP501050500101. Asistir técnicamente al 100% de los actores del Sistema General de Seguridad Social SGSSS (Direcciones Locales de Salud DLS, Empresas Administradoras de Planes de Beneficio EAPB,  Empresas Sociales del Estado ESE) en el protocolo de Atención Integral en Salud a Población Víctima del conflicto armado con enfoque psicosocial (PAPSIVI)
</t>
  </si>
  <si>
    <t>MP501060100101. Lograr que los 34 municipios de categorías 4, 5 y 6 del departamento dispongan de grupos organizados de trabajo informal (GOTIS) con planes de trabajo acordes a las necesidades de población informal trabajadora.</t>
  </si>
  <si>
    <t>MP501060200101. Asistir tecnicamente a las 34 Direcciones Locales de Salud para mantener actualizado el diagnóstico de las  enfermedades laborales de la población informal de la ecoonomía.</t>
  </si>
  <si>
    <t>MP501070100101. Asesorar al 100% de los actores del Sistema General de Seguridad Social en Salud SGSSS del deparatmento del Valle del Cauca, en herramientas para la promoción, protección y garantía de los Derechos Sexuales y Reproductivos DDSSR, prevención de embarazos no deseados, Control Prenatal CPN, atención del embarazo, parto y puerperio, con énfasis en Cali, Jamundì, Palmira, Cartago, Buga y Tuluá</t>
  </si>
  <si>
    <t>MP501070100102. Evaluar al 100% de los Actores del Sistema General de Seguridad Social en Salud SGSSS de competencia departamental, en el cumplimiento de la rutas de promoción y mantenimiento de la salud y materno perinatal con énfasis en los distritos de Cali y Buenaventura, y los municipios de Jamundí, Palmira, Cartago, Buga y Tuluá</t>
  </si>
  <si>
    <t>MP501070100201. Lograr que el 100% de los entes territoriales esten fortalecidos institucional y comunitariamente para la promoción, protección y garantía de los derechos sexuales y reproductivos, durante el periodo de gobierno</t>
  </si>
  <si>
    <t>MP501070100202. Evaluar al 100% de los actores del Sistema General de Seguridad Social en Salud SGSSS de competencia del departamento, con énfasis en los de mayor carga de enfermedad, en el cumplimiento de Guías de Práctica Clínica y Rutas de Atención Integral de Salud -GPC - RIAS-, durante el período de gobierno</t>
  </si>
  <si>
    <t>MP501070100301. Evaluar al 100% de los actores del Sistema General de Seguridad Social en Salud SGSSS de competencia departamental, en el cumplimiento de las rutas de promoción y mantenimiento de la salud y materno perinatal (servicios amigable - adolescentes), con énfasis en los distritos de Cali y Buenaventura, y los municipios de Jamundí, Palmira, Cartago, Buga y Tuluá</t>
  </si>
  <si>
    <t>MP501070100401. Lograr que el 100% de los actores del SGSSS en el departamento esten fortalecidos para la gestion institucional y comunitaria requerida en la eliminaciòn de síìfilis congénita, durante el período de Gobierno</t>
  </si>
  <si>
    <t>MP501070200501. Realizar asistencia tecnica al 100% de los actores del SGSSS  (40 direcciones locales y 13 EPS) en el fortalecimiento institucional y comunitario para la protección y garantía de los derechos y deberes de salud sexual y reproductiva de Niños, Niñas y Adolescentes, con énfasis en municipios con mayor ruralidad</t>
  </si>
  <si>
    <t>MP501080100101. Lograr que el 100% de las Empresas Promotoras de Salud EPS y Empresas Sociales del Estado ESE, implementen las herramientas técnicas de las rutas, estrategias y programas para las Enfermedades Crónicas No Trasmisibles ENT y sus factores de riesgo</t>
  </si>
  <si>
    <t>MP501080100102. Lograr que el 100% de las ESE de baja complejidad conformen redes comunitarias con organizaciones de pacientes y comunidad que apoyan el control de las ENT y sus factores de riesgo</t>
  </si>
  <si>
    <t>MP501080100103. Ejecutar al 100% el Plan de estilos de vida saludables a través del convenio con el Instituto del Deporte la Educación Física y Recreación del Valle del Cauca INDERVALLE, en la estrategia de escuela saludable, en 41 municipios, durante el período de gobierno</t>
  </si>
  <si>
    <t>MP501090100101. Lograr que el 100% de las entidades territoriales mantengan las acciones de la Estrategia de Gestión Integrada - EGI para las enfermedades trasmitidas por vectores</t>
  </si>
  <si>
    <t>MP501090100102. Lograr que el 100% de las entidades territoriales mantengan las acciones de la Estrategia de Gestión Integrada - EGI para Zoonosis</t>
  </si>
  <si>
    <t>MP501090100103. Lograr que el 100% de las entidades territoriales priorizadas por parbovirosis realicen caracterización de factores de riesgo en salud ambiental para mosquitos de importancia en salud pública</t>
  </si>
  <si>
    <t>MP501090100201. Lograr que el 100% de los entes territoriales de competencia del departamento, brinden atención a todas las agresiones observables por animales potencialmente transmisores de rabia</t>
  </si>
  <si>
    <t>MP501090100104. Desarrollar públicos en 40 municipios, acciones de inspección, control o erradicación de criaderos intradomiciliarios del vector transmisor de los virus dengue, zika y chikungunya en viviendas y establecimientos,  durante el periodo de gobierno</t>
  </si>
  <si>
    <t>MP501090200301. Asistir técnicamemente al 100% de las Direcciones Locales de Salud DLS y las Empresas Administradoras de Planes de Beneficio EAPB eimplementación de planes estratégicos orientados "Hacia el fin de la tuberculosis" y la "eliminación de la Lepra", durante el período de gobierno</t>
  </si>
  <si>
    <t>MP501090200302. Lograr que 100% de los municipios categoria 4,5 y 6 implementen acciones de promocion y prevencion de enfermedades desatendidas, priorizando enfermedades antihelminticas, durante el periodo de gobierno</t>
  </si>
  <si>
    <t>MP501090300401. Lograr que el 100% de las Direcciones Locales de Salud DLS garanticen el seguimiento a los actores del sistema sobre manejo de programas: Programa Ampliado de Inmunizaciones PAI, Atención Integral de Enfermedades Prevalentes de la Infancia AIEPI e Infección Respiratoria Aguda IRA</t>
  </si>
  <si>
    <t>MP501090300402. Asistir al 95% de los actores del SGSSS (Entidades Territoriales, Empresas Administradoras de Planes de Beneficio y Empresas Sociales del Estado) en fortalecimiento institucional del programa ampliado de inmunizaciones (PAI) y la estrategia AIEPI, durante el periodo de gobierno</t>
  </si>
  <si>
    <t>MP501100100101. Lograr que 333 acueductos rurales en municipios de competencia departamental, cuenten con mejoramiento de la calidad del agua para consumo humano</t>
  </si>
  <si>
    <t>MP501100100102. Lograr que 34 de las entidades territoriales de salud de competencia departamental, cuenten con mapas de riesgo de calidad del agua para consumo humano</t>
  </si>
  <si>
    <t>MP501100100103. Adelantar en 1.600 sistemas de abastecimiento de agua para consumo humano,  las acciones de inspección y vigilancia, como apoyo al desarrollo de un Plan de Intervención para el mejoramiento de la calidad del agua en las zonas rurales del Departamento durante el periodo de gobierno</t>
  </si>
  <si>
    <t>MP501100200201. Lograr que el 100% de los entes territoriales de salud de categoría 1, 2 y 3 implementen Planes de Acción con estrategias priorizadas que propicien un ambiente saludable, según requerimientos y normatividad legal vigente</t>
  </si>
  <si>
    <t>MP501100200202. Realizar en 34 de las entidades territoriales de competencia departamental, las acciones de Inspección, Vigilancia y Control sanitario de los establecimientos bajo el enfoque de riesgo</t>
  </si>
  <si>
    <t>MP501100200203. Capacitar a 450.000 personas en materia de salud ambiental y saneamiento ambiental, durante el periodo de gobierno</t>
  </si>
  <si>
    <t xml:space="preserve">MP501110100101. Lograr que el 100% de las entidades territoriales municipales, cuenten con Planes de gestión del riesgo en salud articulado con los actores del Sistema Nacional para la Prevención y Atención de Desastres - SNPAD, al 2023
</t>
  </si>
  <si>
    <t xml:space="preserve">MP501110100102. Lograr que el 100% de las entidades territoriales municipales apliquen adecuadamente el Reglamento Sanitario Internacional RSI 2005, durante el período de gobierno
</t>
  </si>
  <si>
    <t xml:space="preserve">MP501110100103. Regular el 100% de las atenciones en salud generadas por emergencias y desastres naturales o antrópicas que se presenten en el departamento del Valle
</t>
  </si>
  <si>
    <t xml:space="preserve">MP501110200101. Asistir al 100% de las Direcciones Locales de Salud en la formulación e implementación del Sistema de Emergencias Médicas durante el período de gobierno 
</t>
  </si>
  <si>
    <t xml:space="preserve">MP501110200102. Lograr que el 100% de las Empresas Sociales del Estado cuenten con Planes hospitalarios de emergencias actualizados anualmente al 2023
</t>
  </si>
  <si>
    <t>MP502010100101. Implementar al 100% la política de gestión del conocimiento en la gobernación del Valle del Cauca</t>
  </si>
  <si>
    <t>MP502010100102. Operar 1 observatorio Valle INN para coadyudar a la reactivación económica del departamento durante el cuatrienio</t>
  </si>
  <si>
    <t>MP502010100201. Mantener actualizado y operando el Sistema de Gestión Social Integral, SIGESI - eGOV Gobierno electrónico y sus plataformas asociadas, en el Valle del Cauca, durante el período de gobierno</t>
  </si>
  <si>
    <t xml:space="preserve">MP502010100202. Construir 1 plataforma dentro del Sistema de Gestión Social Integral SIGESI, asociada a la poblaciones vulnerables que atiende la subsecretaría de Prosperidad Social </t>
  </si>
  <si>
    <t xml:space="preserve">MP502010100203. Construir 1 plataforma dentro del Sistema de Gestión Social Integral SIGESI, para el desarrollo de la política de la acción comunal </t>
  </si>
  <si>
    <t>MP502010100204. Elaborar al menos 3 publicaciones, que den cuenta de avances en las políticas públicas poblaciones o en relación con fenómenos sociales y de la gestión pública, una por año</t>
  </si>
  <si>
    <t>MP502010100205. Mantener 1 centro multimedial Mediux como una herramienta comunicacional al servicio de la sociedad civil y la institucionalidad</t>
  </si>
  <si>
    <t>MP502010100206. Efectuar la articulación entre la plataforma OGEN y el sistema Social Integral del Valle del Cauca para la adecuada presentación de indicadores sobre asuntos de género, en el cuatrienio</t>
  </si>
  <si>
    <t>MP502010100207. Asegurar que el 100% de los casos de violencia contra la mujer, reportados en OGEN, sean atendidos oportunamente, durante el periodo de gobierno</t>
  </si>
  <si>
    <t>MP502020100101. Conectar a 208 establecimientos de salud como hospitales, centros de salud y puestos de salud con conectividad en Internet</t>
  </si>
  <si>
    <t>MP502020100102. Incrementar en 250 la cobertura a Internet de establecimientos de los sector socio-economicos del área urbana y rural, ubicados en las micro-regiones del departamento con enfasis en los lugares desconectados</t>
  </si>
  <si>
    <t>MP502020100103. Estructurar 4 fases del Nodo de interconexión y prestador de servicios de internet, NAP Pacífico (Network Access Point/Node) Cali, del departamento del Valle del Cauca durante el periodo de gobierno</t>
  </si>
  <si>
    <t>MP502020200201. Mantener 5 sistemas de información de misión crítica y core de negocio de la Gobernación del Valle</t>
  </si>
  <si>
    <t>MP502020200202. Mantener 1 infraestructura tecnológica de Datacenter, servidores en la nube, equipos y dispositivos de ofimática de la gobernación del Valle del Cauca</t>
  </si>
  <si>
    <t>MP503010100101. Adecuar 1 infraestructura física para mejorar la atención a las comunidades étnicas del departamento</t>
  </si>
  <si>
    <t>MP503010100201. Actualizar una cadena de valor del modelo de operación por procesos de la Gobernación del Valle del Cauca anualmente, durante el periodo de gobierno</t>
  </si>
  <si>
    <t>MP503010100202. Implementar un Modelo Departamental de gestión pública eficiente al servicio del ciudadano anualmente durante el periodo de gobierno</t>
  </si>
  <si>
    <t>MP503010100203. Operativizar 1 Centro Integrado de Servicios (CIS) en el Departamento del Valle del Cauca durante el periodo de gobierno</t>
  </si>
  <si>
    <t>MP503010100204. Implementar en 85% el Modelo Integrado de Planeación y Gestión MIPG a nivel central durante el periodo de gobierno</t>
  </si>
  <si>
    <t>MP503010100205. Implementar 1 Política de Servicio al Ciudadano bajo los lineamientos del MIPG anualmente, durante el periodo de gobierno</t>
  </si>
  <si>
    <t>MP503010100206. Implementar una Política de Gestión Documental bajo los lineamientos del MIPG anualmente, durante el periodo de gobierno</t>
  </si>
  <si>
    <t>MP503010100207. Implementar una Política de Racionalización de Trámites bajo los lineamientos del MIPG anualmente, durante el periodo de gobierno</t>
  </si>
  <si>
    <t>MP503010100208. Implementar un sistema de comunicación informativo y organizacional que facilite la interlocución y visibilidad de la gestión gubernamental anualmente, durante el periodo de gobierno</t>
  </si>
  <si>
    <t>MP503010100209. Implementar un modelo de relaciones públicas y protocolo en la entidad anualmente durante el periodo de gobierno</t>
  </si>
  <si>
    <t>MP503010100301. Formular al 100% la política pública de trabajo decente y equidad laboral teniendo en cuenta la ordenanza 508 de 2019, para la reactivación económica en el periodo de gobierno</t>
  </si>
  <si>
    <t>MP503010100102. Mantener 8 Bienes inmuebles en condiciones de uso para la optima prestación del servicio al ciudadano de la gobernación del Valle del Cauca</t>
  </si>
  <si>
    <t>MP503010100103. Contar con 1 instrumento de política pública de emprendimiento, incluyendo los capítulos de economía naranja teniendo en cuenta la ordenanza 514 de 2019, el capítulo de desarrollo económico local y el capítulo responsabilidad empresarial sostenible, para la reactivación económica del departamento durante el período de gobierno</t>
  </si>
  <si>
    <t>MP503010100302. Asistir tecnica y financieramente a 3 instancias tales como la red departamental de emprendimiento, Comisión Regional de Competitividad y Consejo Regional MIPYME para la reactivación económica del departamento durante el periodo de gobierno</t>
  </si>
  <si>
    <t>MP503010100303. Representar en el 100% los intereses de defensa y legalidad de las actuaciones prejudiciales y judiciales que sean competencia del departamento administrativo de jurídica en el marco de la prevención del daño antijuridico del departamento del Valle del Cauca durante el periodo de gobierno</t>
  </si>
  <si>
    <t>MP503010100304. Asesorar en el 100% los procesos contractuales conforme a las solicitudes presentadas que sean competencia del departamento administrativo de jurídica, en el marco de la prevención del daño antijuridico del departamento del Valle del Cauca durante el periodo de gobierno</t>
  </si>
  <si>
    <t>MP503010100401. Aumentar en un 5% el índice de gobierno digital</t>
  </si>
  <si>
    <t>MP503010100402. Implantar el 50% del portal único del ciudadano vallecaucano por fases, durante el periodo de gobierno</t>
  </si>
  <si>
    <t>MP503010100104. Capacitar el 100% de los servidores públicos conforme al plan institucional de formación y capacitación en la Gobernación del Valle del Cauca</t>
  </si>
  <si>
    <t>MP503010100210. Incrementar un 2% la satisfacción general del servicio desde el fortalecimiento a la capacidad misional en la gobernación del Valle del Cauca</t>
  </si>
  <si>
    <t>MP503010100501. Realizar 243 seguimientos a las condiciones técnicas de los bienes inmuebles en propiedad del Departamento del Valle del Cauca.</t>
  </si>
  <si>
    <t>MP503010100502. Actualizar 469 estudios juridicos de los bienes inmuebles del inventario del Departamento del Valle del Cauca.</t>
  </si>
  <si>
    <t>MP503010100503. Realizar 243 avaluos de los bienes inmuebles propiedad del Departamento del Valle del Cauca</t>
  </si>
  <si>
    <t>MP503010100504. Actualizar 243 tabulados de la deuda tributaría en materia de impuestos predial y valorización de los bienes inmuebles propiedad del Departamento del Valle del Cauca.</t>
  </si>
  <si>
    <t>MP503010100105. Ejecutar el Plan de Gestión de Seguridad y Salud en el Trabajo para los funcionarios públicos de la Gobernación del Valle del Cauca.</t>
  </si>
  <si>
    <t>MP503010100106. Ejecutar en un 100% el programa de Gestión Integral de Residuos Solidos GIRS en la gobernación del Valle del Cauca</t>
  </si>
  <si>
    <t>MP503010100211. Ajustar al 100% la estructura organizacional conforme a las necesidades para optimizar la prestación de servicio para el ciudadano en la gobernación del Valle del Cauca</t>
  </si>
  <si>
    <t>MP503010100305. Ejecutar un proyecto para la modernización de la infraestructura física y tecnológica, la estructura organizacional, procesos y procedimientos y la articulación institucional e interinstitucional durante el periodo de gobierno.</t>
  </si>
  <si>
    <t>MP503010200601. Ejecutar un proyecto para el seguimiento, evaluación y control de la ejecución de contratos a cargo de la dependencia durante el periodo de gobierno</t>
  </si>
  <si>
    <t>MP503010200602. Ejecutar un documento plan estratégico para el funcionamiento del fondo cuenta especial de vivienda durante el periodo de gobierno</t>
  </si>
  <si>
    <t>MP503010200603. Modelo Integrado de Planeación y Gestión implementado en DAPV</t>
  </si>
  <si>
    <t>MP503010200702. Realizar y publicar 20 documentos de medición Socioeconómicos</t>
  </si>
  <si>
    <t>MP503010200703. Crear un Comité Departamental de Estadística con la finalidad de aunar esfuerzos en la elaboración de informes sectoriales que contribuyan a la medición de impactos socioeconómicos</t>
  </si>
  <si>
    <t>MP503010200704. Realizar la actualización de 12 cuentas económicas sectoriales para la toma de decisiones en el Departamento del Valle anualmente</t>
  </si>
  <si>
    <t>MP503010200705. Realizar y publicar 4 informes en el cual se evidencie la actualización del indicador de la actividad económica del Valle del Cauca anualmente</t>
  </si>
  <si>
    <t>MP503010200801. Decidir y poner en acción los planes y determinaciones del Concejo Departamental de Ciencia, Tecnología e Innovación</t>
  </si>
  <si>
    <t>MP503010200802. Acompañar, asesorar y estructurar al menos 4 proyectos de Fondo de Ciencia, Tecnología e innovación del Sistema General de Regalías durante el cuatrenio con impacto departamental en las 5 Lineas Estratpegicas definidas por el CODECTI para ser financiadas en el cuatrenio</t>
  </si>
  <si>
    <t>MP503010200803. Liderar la segunda semana internacional de la Ciencia, Tecnología e Innovación en el departamento con énfasis en los 7 focos estratégicos del departamento del Valle del Cauca</t>
  </si>
  <si>
    <t>MP503010200604. Brindar a 90 organizaciones del sistema nacional del deporte del Valle del Cauca gestión eficiente para la satisfacción de sus grupos de valor durante el período de gobierno</t>
  </si>
  <si>
    <t>MP503010200901. Aumentar un 15% clientes nuevos entre el sector publico y privado en el cuatrienio</t>
  </si>
  <si>
    <t>MP503010200902. Incrementar en un 20% los contratos de venta de servicios y productos con los municipios y entidades descentralizados, entes territoriales y nacionales en el cuatrienio</t>
  </si>
  <si>
    <t>MP503010200903. Aumentar en 3 nuevas actividades del objeto social de la Entidad para fortalecer el portafolio de servicios en el cuatrienio</t>
  </si>
  <si>
    <t>MP503010200804. Desarrollo de actividades de ciencia, tecnología e innovación con enfoque diferencial étnico que propendan por el desarrollo económico, humano y social a partir del conocimiento ancestral</t>
  </si>
  <si>
    <t>MP503010300601. Realizar 6 eventos masivos de promoción sobre la identidad y la cultura del Departamento del Valle del Cauca en el nivel central, articulando los municipios del Valle del Cauca con la Nación durante el periodo de gobierno.</t>
  </si>
  <si>
    <t>MP503010300602. Implementar una plataforma interactiva tecnológica: Valle en Casa, con soporte técnico durante el periodo de gobierno</t>
  </si>
  <si>
    <t>MP503010300603. Aumentar a 80000 el número de personas que acceden a la información cultural artística, gastronomica y de la identidad del Valle del Cauca mediante la realización de conversatorios en medios digitales durante el periodo de gobierno.</t>
  </si>
  <si>
    <t>MP503010301001. Ejecutar 1 campaña de sensibilización de alto impacto y exaltación, en todo el departamento que promueva la transformación de imaginarios sociales y culturales sobre los aportes de las mujeres al desarrollo de los territorios, durante el periodo de gobierno</t>
  </si>
  <si>
    <t>MP503010301002. Ejecutar 1 campaña para divulgar al interior de la administración departamental y municipal, la legislación nacional e internacional de protección a los derechos humanos de las mujeres, niñas y adolescentes víctimas de violencia basada en género (VBG), durante el cuatrienio</t>
  </si>
  <si>
    <t>MP504010100101. Depurar el 100% de la deuda presunta y real por aportes a pensión con fondos de pensiones privados y colpensiones, y las demas deudas en materia de seguridad social y parafiscales de la gobernación del Valle del Cauca</t>
  </si>
  <si>
    <t>MP504010100102. Finalizar 200 procesos de reconomiento del pago del ajuste pensional Ley 6 y Decreto 2108 incluidos en el acuerdo de reestructuración de la Gobernación del Valle del Cauca</t>
  </si>
  <si>
    <t>MP504010100103. Actualizar el 100% de los registros, salarios y mesadas del personal activo, retirado, jubilado y beneficiario de pensión de la gobernación del Valle del Cauca en la herramienta PASIVCOL</t>
  </si>
  <si>
    <t xml:space="preserve">MP504010100104. Trasladar el 100% de los jubilados y beneficiarios de pensión que hayan cumplido con los requisitos requeridos de ley y que sean sujetos a compatibilidad pensional con Colpensiones de la gobernación del Valle del Cauca </t>
  </si>
  <si>
    <t>MP504010100105. Retirar el 100% de los recursos disponibles correspondientes al pago de mesadas pensionales del Fondo Nacional de Pensiones de las Entidades Territoriales (FONPET) en la gobernación del Valle del Cauca</t>
  </si>
  <si>
    <t>MP504010200201. Aumentar a 19% los ingresos de la Beneficencia del Valle por las ventas de la lotería del Valle al finalizar el periodo de gobierno</t>
  </si>
  <si>
    <t>MP504010200202. Cumplir el 3% de la rentabiilidad mínima a la Beneficencia del Valle del contrato de concesión por concepto de apuestas permanentes o chance</t>
  </si>
  <si>
    <t>MP504010200301. Incrementar a 22,000,000 las botellas de 750cc vendidas durante el periodo de gobierno</t>
  </si>
  <si>
    <t>MP504010300401. Cumplir al 100% el acuerdo de reestructuración de pasivos durante el periodo de gobierno</t>
  </si>
  <si>
    <t>MP504010300402. Realizar el 100% de las actividades de gestión para la ejecución del acuerdo de reestructuración de pasivos durante el periodo de gobierno</t>
  </si>
  <si>
    <t xml:space="preserve">MP504010300403. Realizar el Marco Fiscal de Mediano Plazo como instrumento de análisis estructural de la evolución, perspectivas y metas de las finanzas públicas con un horizonte a 10 años
</t>
  </si>
  <si>
    <t xml:space="preserve">MP504010300404. Mantener el índice de desempeño fiscal DNP por encima del rango de clasificación sostenible
</t>
  </si>
  <si>
    <t>MP504010300405. Mantener la relación de los gastos de funcionamiento respecto a los ICLD por debajo del 50% durante el periodo de gobierno</t>
  </si>
  <si>
    <t>MP504010300406. Contratar nuevas operaciones de crédito público manteniendo la relación saldo de la deuda sobre ingresos corrientes por debajo del 80%</t>
  </si>
  <si>
    <t>MP504010300407. Alcanzar el 100% del recaudo de ingresos corrientes presupuestados en cada vigencia durante el periodo de gobierno</t>
  </si>
  <si>
    <t>MP504010300408. Mejorar a 3, el nivel de madurez de la arquitectura empresarial del Departamento Administrativo de Hacienda y Finanzas Publicas, para la optimización de los procesos administrativos, financieros y la calidad  de la información</t>
  </si>
  <si>
    <t>MP504010400501. Desembolsar 500,000 MILLON(ES) DE PESOS en créditos para el desarrollo de la Región Pacífico, durante el periodo de gobierno</t>
  </si>
  <si>
    <t>MP504010400502. Gestionar 4 proyectos de inversión pública en la Región Pacífico, durante el periodo de gobierno</t>
  </si>
  <si>
    <t>MP505010100101. Emitir en promedio 8 horas mensuales de actividades culturales, deportivas, educativas, informativas, entre otras, en los diferentes municipios del pacífico colombiano (sin incluir la ciudad sede del canal) durante el periodo de gobierno</t>
  </si>
  <si>
    <t>MP505010100102. Mantener 800 kilómetros de vias en el departamento rutinariamente y anualmente durante el periodo de gobierno</t>
  </si>
  <si>
    <t xml:space="preserve">MP505010100103. Realizar la formulación, seguimiento, evaluación y ajustes al Plan vial Departamental decenal, como herramienta de gestión para la infraestructura del transporte </t>
  </si>
  <si>
    <t>MP505010100104. Ejecutar 1 seguimiento al Pacto Pacifico del Valle del Cauca en el marco de los pactos territoriales, durante el periodo de gobierno</t>
  </si>
  <si>
    <t>MP505010100105. Constituir esquemas asociativos de la Ciudad Región de conformidad con los lineamientos establecidos en el Plan de Ordenamiento Territorial del departamento del Valle del Cauca, durante el período de gobierno</t>
  </si>
  <si>
    <t>MP505010200201. Adoptar el Plan de Desarrollo Departamental para la vigencia 2020-2023 en el marco del cumplimiento del POTD</t>
  </si>
  <si>
    <t>MP505010200202. Ejecutar 100% el proceso de seguimiento y evaluación del Plan de Desarrollo Departamental de la vigencia 2020-2023, de conformidad con lo establecido en el decreto departamental 1591 de noviembre 30 de 2016</t>
  </si>
  <si>
    <t>MP505010200301. Asesorar un gobierno departamental en el cumplimiento del Plan de Desarrollo por parte del Consejo Territorial de Planeación departamental, durante la vigencia 2020 - 2023, de conformidad con lo establecido en la ley 152 de 1994</t>
  </si>
  <si>
    <t>MP505010200401. Ejecutar 1 seguimiento a las políticas públicas implementadas en el Plan de Desarrollo Departamental 2020 -2023 anualmente</t>
  </si>
  <si>
    <t>MP505010200501. Divulgar en 42 municipios del Valle del Cauca, las directrices de carácter regional y sectorial del Plan de Ordenamiento Territorial Departamental POTD</t>
  </si>
  <si>
    <t>MP505010200502. Asesorar a 42 municipios para armonizar los instrumentos de planificación territorial locales (POT, PBOT, EOT) con el plan de ordenamiento territorial departamental</t>
  </si>
  <si>
    <t>MP505010200503. Asesorar al gobierno departamental en la implementación del POTD por parte de la comisión de ordenamiento territorial regional del Valle del Cauca durante el periodo 2020 – 2023</t>
  </si>
  <si>
    <t>MP505010200504. Implementar un Sistema de Información Territorial con módulos sectoriales para la articulación intrainstitucional en instrumentos de planificación del desarrollo y ordenamiento territorial, la evaluación y seguimiento del POTD, y la garantía al acceso de la información pública por parte de los ciudadanos</t>
  </si>
  <si>
    <t>MP505010200402. Formular la política pública de educación virtual</t>
  </si>
  <si>
    <t>MP505020100101. Incrementar en 4 municipios, el índice de evaluación de la medición de desempeño de las entidades territoriales clasificadas en bajo</t>
  </si>
  <si>
    <t>MP505020100102. Incrementar en 17 municipios, el índice de eficacia de entidades territoriales clasificadas por debajo del índice departamental</t>
  </si>
  <si>
    <t>MP505020100103. Incrementar en 12 municipios el desempeño fiscal a nivel sostenible</t>
  </si>
  <si>
    <t>MP505020100201. Asesorar a 87 entidades en formulación y estructuración de proyectos de inversión pública anualmente</t>
  </si>
  <si>
    <t>MP505020100202. Evaluar el 100% de proyectos de inversión pública registrados en el banco de proyectos, anualmente durante el periodo de gobierno</t>
  </si>
  <si>
    <t>MP505020100104. Asistir técnicamente a los 42 municipios en estratificación socioeconómica</t>
  </si>
  <si>
    <t>MP505020100105. Asistir técnicamente a los 42 municipios en SISBEN</t>
  </si>
  <si>
    <t>MP505020100106. Crear subregionalmente (microregiones) 7 Consejos de Competitividad, Ciencia e Innovación en el Valle del Cauca para a implementación de la política pública de C+CTeI y fortalecimento de las capacidades en C+CTeI en las subregiones del departamento</t>
  </si>
  <si>
    <t>MP505020100107. Consolidar en los 42 municipios y en el departamento las instancias de decisión, operación, desarrollo técnico y participación, para su incidencia en las políticas públicas que operan</t>
  </si>
  <si>
    <t>MP505020100108. Asistir técnicamente a los 42 municipios en el marco de la ley 1276 de 2009 para fortalecer el desarrollo de los programas Centros Vida y Centros de Protección</t>
  </si>
  <si>
    <t>MP505020100109. Asesorar y asistir técnicamente a los 42 municipios para la formulación y presentación de proyectos por el Sistema General de Regalía</t>
  </si>
  <si>
    <t>MP505020100110. Actualizar el 100% de la base catastral de los municipios que lo requieran</t>
  </si>
  <si>
    <t>MP505020100111. Consolidar la información de las entidades territoriales en un observatorio de la gestión pública territorial</t>
  </si>
  <si>
    <t>MP505020100112. Prestar asistencia técnica a las 10 entidades territoriales que presentan niveles por debajo del promedio departamental en la MDM</t>
  </si>
  <si>
    <t>MP505020100113. Elaborar y socializar los 2 informes de los resultados de la evaluación de la MDM, viabilidad financiera</t>
  </si>
  <si>
    <t>MP505020100114. Prestar asistencia técnica a las 17 entidades territoriales que reciben recursos del SGP para comunidades Indígenas</t>
  </si>
  <si>
    <t>MP505020200301. Acompañar 6 espacios de participación, consejos de cultura y áreas artísticas durante cada año del periodo de gobierno</t>
  </si>
  <si>
    <t>MP505020200302. Realizar 7 encuentros con los responsables de cultura de los municipios del Valle del Cauca, durante el periodo de Gobierno</t>
  </si>
  <si>
    <t>MP505020200303. Implementar una herramienta virtual para el fortalecimiento de capacidades y actualización de conocimientos de los creadores y gestores culturales, durante cada año de gobierno</t>
  </si>
  <si>
    <t>MP505020200304. Realizar en el 100% de los municipios del Valle del Cauca, la asistencia técnica territorial en la consolidación y fortalecimiento del Sistema Departamental de Cultura, durante cada año del periodo de gobierno</t>
  </si>
  <si>
    <t>MP505020200401. Ejecutar 4 procesos de formación dirigidos al creador y gestor cultural de los municipio del Valle del Cauca, durante el periodo de gobierno</t>
  </si>
  <si>
    <t>MP505020200402. Beneficiar 100 creadores y gestores culturales en la modalidad de profesionalización, durante cada año de gobierno</t>
  </si>
  <si>
    <t>MP505020200403. Ejecutar anualmente el Plan Departamental de Música en los municipios del departamento del Valle del Cauca, durante cada año de gobierno</t>
  </si>
  <si>
    <t>MP505020200501. Beneficiar 200 creadores y gestores culturales a traves de la vinculación al servicio social complementario de Beneficios Económicos Periódicos durante el periodo de gobierno</t>
  </si>
  <si>
    <t>MP602020100101. Incrementar en 15 las asociaciones de futuros agricultores AFA legalmente constituidas y fortalecer las existentes en las Instituciones Educativas durante el periodo de gobierno</t>
  </si>
  <si>
    <t>MP602020100102. Cofinanciar 10 alianzas productivas interinstitucionalmente con el Ministerio de Agricultura, enmarcadas en los lineamientos de las vocaciones productivas de las microregiones, que deriven en la inserción de organizaciones de pequeños y medianos productores agropecuarios en los encadenamientos agroalimentarios durante el periodo de gobierno</t>
  </si>
  <si>
    <t>MP602020100103. Establecer al menos 40 proyectos que promuevan la transformación y agroindustria de productos agropecuarios, enmarcados en los lineamientos de las vocaciones productivas de las microregiones, realizando un acompañamiento que permita consolidar y dinamizar los encadenamientos productivos agroalimentarios priorizados en el Valle del Cauca durante el periodo de gobierno</t>
  </si>
  <si>
    <t>MP602020200101. Cofinanciar 6 adecuaciones para centros de servicios logísticos, tales como cuartos con cadenas de frio y centros de acopio cuya infraestructura sea ambientalmente sostenible, alternando con energías alternativas y no convencionales, y permitan la recirculación de residuos, durante el periodo de gobierno</t>
  </si>
  <si>
    <t>MP602020200102. Cofinanciar 3 proyectos que permitan el diseño y puesta en marcha de distritos y minidistritos de riego en zonas de alta explotación hídrica para la actividad agropecuaría, durante el periodo de Gobierno.</t>
  </si>
  <si>
    <t>MP602010100101. Operativizar 1 observatorio agropecuario y pesquero en el marco de la Ordenanza 388 de 2014 del Valle del Cauca anualmente.</t>
  </si>
  <si>
    <t>MP602010200101. Desarrollar un Plan Departamental de Ordenamiento Productivo y Social de la propiedad rural enmarcado en los lineamientos de la Unidad de Planificación Rural Agropecuaria UPRA en el periodo de gobierno</t>
  </si>
  <si>
    <t>MP602010200102. Organizar y ejecutar el 100% del programa para mejorar los niveles de desarrollo organizacional, técnico, administrativo, financiero y de comercialización, de las Asociaciones de Mujeres Agropecuarias existentes, en el periodo de gobierno</t>
  </si>
  <si>
    <t>MP602010200103. Establecer 1 proceso de articulación entre las Organizaciones de Mujeres Rurales y la secretaría de mujer, para el desarrollo de proyectos productivos e identificación de oportunidades de inversión, durante el cuatrienio</t>
  </si>
  <si>
    <t>MP601010100101. Beneficiar a 20.000 estudiantes de instituciones educativas rurales por medio de proyectos productivos agropecuarios que sean desarrollados en el área escolar y sean seleccionados por medio de convocatorias públicas en el periodo de gobierno</t>
  </si>
  <si>
    <t>MP601010100102. Establecer 30 proyectos agropecuarios de seguridad alimentaria, seleccionados por convocatoria pública que fomenten saberes y costumbres ancestrales de poblaciones afro en el periodo de gobierno</t>
  </si>
  <si>
    <t>MP601010100103. Establecer 50 proyectos agropecuarios de seguridad alimentaria, seleccionados por convocatoria pública para grupos de jovenes rurales en el periodo de gobierno</t>
  </si>
  <si>
    <t>MP601010100104. Establecer 50 proyectos agropecuarios de seguridad alimentaria, seleccionados por convocatoria pública para grupos de mujeres rurales en el periodo de gobierno</t>
  </si>
  <si>
    <t>MP601010100105. Establecer 30 proyectos agropecuarios de seguridad alimentaria, seleccionados por convocatoria pública para grupos de adultos mayores rurales en el periodo de gobierno</t>
  </si>
  <si>
    <t>MP601010100106. Establecer 140 proyectos agropecuarios de seguridad alimentaria seleccionados por convocatoria pública para organizaciones de pequeños productores campesinos en el periodo de gobierno</t>
  </si>
  <si>
    <t>MP601010100107. Establecer 15 proyectos agropecuarios seleccionados por convocatoria pública que garanticen la seguridad alimentaria de población en condición de discapacidad en el periodo de gobierno</t>
  </si>
  <si>
    <t xml:space="preserve">MP601010100108. Ejecutar 1 proceso de articulación con las Asociaciones Productoras de Mujeres Agropecuarias al Plan de Alimentación Escolar (PAE) para ser proveedoras de alimentos, durante el periodo de gobierno </t>
  </si>
  <si>
    <t>MP601010100109. Ejecutar 8 proyectos agropecuarios de seguridad alimentaria para las mujeres rurales, en el periodo de gobierno</t>
  </si>
  <si>
    <t xml:space="preserve">MP601010200201. Asistir técnicamente al 100% de las Direcciones Locales de Salud DLS para garatizar la continuidad y fortalecimiento de la estrategia Instituciones Amigas de la Mujer y la Infancia IAMI 
</t>
  </si>
  <si>
    <t>MP601010100110. Beneficiar a 20 organizaciones de productores agropecuarios del Valle del Cauca, mediante la articulación y apoyo en la comercialización y abastecimiento del Programa de Alimentación Escolar Departamental PAE anualmente</t>
  </si>
  <si>
    <t>MP601010300201. Monitorear al menos el 60% de los escolares de instituciones públicas de los 34 municipios no certificados en educación, en los indicadores de talla y peso, durante el período de gobierno</t>
  </si>
  <si>
    <t>MP601020100101. Realizar 15 mercados campesinos y comunitarios con participación de productores y organizaciones de agricultura campesina, familiar y comunitaria, que además fomenten la agricultura limpia y agroecológica, que mediante alianza interinstitucional se promueva la comercialización directa de productos frescos, de temporada y procesados en el periodo de gobierno</t>
  </si>
  <si>
    <t>MP601020200101. Establecer un diagnóstico de la producción agroecológica en el Valle del Cauca como herramienta base para el Plan Agroecológico Departamental durante el periodo de gobierno</t>
  </si>
  <si>
    <t>MP601020200102. Formular un Plan Agroecológico rural, urbano y periurbano para el Valle del Cauca durante el periodo de gobierno</t>
  </si>
  <si>
    <t>MP601020200103. Establecer un red de bancos de semillas, germoplasma y bancos vivos (ganado Harton del Valle del Cauca) interinstitucionalmente como mecanismo de conservación de los recursos genéticos agropecuarios en el periodo de Gobierno</t>
  </si>
  <si>
    <t>MP601020200104. Implementar un mecanismo de sensibilización departamental que contribuya a la conservación y protección de polinizadores como medida para garantizar la permanencia de los servicios de polinización para los cultivos agrícolas anualmente.</t>
  </si>
  <si>
    <t>MP601020200105. Establecer 40 hectáreas de sistemas silvopastoriles como mecanismo de producción ecológica para pequeños productores ganaderos en el periodo de gobierno</t>
  </si>
  <si>
    <t>MP601020200106. Cofinanciar a 30 organizaciones de productores vallecaucanos en certificación de Buenas Prácticas Agropecuarias BPA durante el periodo de Gobierno</t>
  </si>
  <si>
    <t>MP601020200107. Establecer 40 proyectos por convocatoria pública que den cumplimiento a las líneas estratégicas formuladas en el Plan Agroecológico del Valle del Cauca durante el periodo de Gobierno</t>
  </si>
  <si>
    <t xml:space="preserve">MP603010100101. Incrementar a 30 kilómetros de vías en el Departamento mejoradas, para el desarrollo social y económico del campo durante el periodo de gobierno. </t>
  </si>
  <si>
    <t>MP603010100102. Incrementar a 102 kilometros de vías en el departamento con mantenimiento periodico para el desarrollo social y económico del campo, durante el periodo de gobierno</t>
  </si>
  <si>
    <t>MP603010200101. Sensibilizar a 2800 actores viales mediante campañas de seguridad vial en zonas rurales, durante el periodo de gobierno</t>
  </si>
  <si>
    <t>MP603010200102. Recolectar en 21 municipios de la jurisdicción de la secretaria de movilidad y transporte la información estadística georeferenciada de la seguridad vial de las vías rurales anualmente</t>
  </si>
  <si>
    <t>MP603020100101. Ejecutar 4 proyectos de preinversión para la construcción y/o mejoramiento de vivienda ambientalmente sostenible en zona rural del Departamento del Valle del Cauca, durante el periodo de gobierno.</t>
  </si>
  <si>
    <t>MP603020100102. Ejecutar 3 proyectos de preinversión para la interconexión eléctrica mediante energías alternativas dirigido a comunidades rurales priorizadas en el Departamento del Valle del Cauca durante el periodo de gobierno</t>
  </si>
  <si>
    <t>MP603020100103. Ejecutar 1 proyecto para la construcción y/o mejoramiento de espacio público y la construcción de equipamiento colectivo en la zona rural de los municipios del departamento durante el periodo de gobierno</t>
  </si>
  <si>
    <t>MP603020200201. Asignar 300 aportes a vivienda nueva de interés prioritario en zona rural del Departamento del Valle del Cauca durante el periodo de gobierno</t>
  </si>
  <si>
    <t>MP603020200202. Asignar 500 aportes en mejoramiento de vivienda para beneficiarios con enfoque diferencial en zona rural en los municipios del Departamento del Valle del Cauca, durante el periodo de gobierno</t>
  </si>
  <si>
    <t>MP603020300301. Beneficiar a 2400 campesinos con comercialización de productos en linea</t>
  </si>
  <si>
    <t>MP603020300302. Establecer 1 proceso para fortalecer la capacidad organizativa, empoderamiento económico y político en la zona rural de la población del sector LGBTIQ+, en el periodo de gobierno</t>
  </si>
  <si>
    <t>MP603020300303. Establecer 3 alianzas con instituciones educativas (SENA, MIN EDUCACION, MIN AGRICULTURA), para que las mujeres jóvenes del campo accedan a cursos, programas técnicos, tecnológicos y profesionales, durante el periodo de gobierno</t>
  </si>
  <si>
    <t>MP603020300304. Establecer en 42 municipios del departamento lineamientos para el acompañamiento integral a proyectos productivos de organizaciones de mujeres rurales, en el periodo de gobierno</t>
  </si>
  <si>
    <t>MP603020300305. Asesorar 200 proyectos de generación de ingresos de personas de los diferentes grupos poblacionales (juventud, personas mayores, personas con discapacidad, cuidadores), técnica y financieramente en la ruralidad</t>
  </si>
  <si>
    <t>MP603020300306. Entregar 200 pequeños créditos a las personas naturales, Nanoempresas, Famiempresas, microempresas, organizaciones comunitarias y de la economía solidaria; que adelanten actividades productivas en la zona rural de los municipios del departamento del Valle del Cauca.</t>
  </si>
  <si>
    <t>MP603020300307. Incrementar en 3 procesos de comercialización subregionales asociativos y productivos para la reactivación económica durante el periodo de gobierno</t>
  </si>
  <si>
    <t>MP603020100401. Asesorar 80 organizaciones comunitarias de acueductos rurales en la gestión empresarial para el aseguramiento de la prestación del servicio público de acueducto durante el periodo de gobierno</t>
  </si>
  <si>
    <t>MP603020100402. Elaborar 1130 diagnósticos de infraestructura de agua potable en zonas rurales del departamento del Valle del Cauca durante el periodo de gobierno</t>
  </si>
  <si>
    <t>MP603020100403. Formular 160 planes de gestión de acueductos rurales que cumplan con el IDR de la resolución 0571 de 2019 durante el periodo de gobierno</t>
  </si>
  <si>
    <t>MP603020100404. Instalar 20 plantas de potabilización no convencionales en instituciones educativas rurales durante el periodo de gobierno</t>
  </si>
  <si>
    <t>MP603020400301. Beneficiar al menos 100 pequeños productores agropecuarios mediante la vinculación al incentivo de Seguro Agropecuario ISA diseñado por FINAGRO como mecanismo que asista a la gestión del riesgo agropecuario en el Valle del Cauca en el periodo de Gobierno</t>
  </si>
  <si>
    <t>MP603020400302. Formalizar 40 organizaciones ante las cámaras de comercio y acompañarlas mediante un proceso de asesoramiento en estatutos, planes de negocio, agregación de valor a la producción, formulación y presentación de proyectos durante el periodo de gobierno</t>
  </si>
  <si>
    <t>MP604010100101. Mantener en 18 puntos Vive Digital Plus en funcionamiento con conectividad a Internet, en igual número de sedes educativas principales oficiales de los municipios no certificados del departamento, anualmente en el periodo de gobierno</t>
  </si>
  <si>
    <t>MP604010100102. Realizar en 149 instituciones educativas los inventarios tecnológicos y los mantenimientos preventivos y correctivos de equipos de cómputo, según necesidades de funcionamiento y apoyándose en un sistema de información georeferenciado y gráfico, en los municipios no certificados del departamento en el periodo de gobierno</t>
  </si>
  <si>
    <t>MP604010100103. Mantener en 145 sedes educativas oficiales conectadas a Internet en los municipios no certificados del departamento, anualmente en el periodo de gobierno</t>
  </si>
  <si>
    <t>MP604010100104. Conectar 550 sedes educativas oficiales rurales en los municipios no certificados del Valle del Cauca, durante el periodo de gobierno</t>
  </si>
  <si>
    <t>MP604010100105. Incrementar en 100 el número de instituciones educativas oficiales del departamento del Valle del Cauca que fomentan proyectos de Ciencia, Tecnologia e Innovación (CTI), en el periodo de gobierno</t>
  </si>
  <si>
    <t>MP604020100101. Formular 1 Plan Departamental de Extensión Agropecuaria PDEA en el Valle del Cauca para el periodo de gobierno</t>
  </si>
  <si>
    <t>MP604020100102. Aumentar en 50 los proyectos pedagógicos productivos institucionales y fortalecer los existentes durante el periodo de gobierno</t>
  </si>
  <si>
    <t>MP604020100103. Mantener a 127 Instituciones Educativas con sus docentes capacitados en buenas practicas agropecuarias, formulación y evaluación de proyectos, modelos flexibles y currículum, anualmente, durante el periodo de gobierno</t>
  </si>
  <si>
    <t>MP604020100104. Incrementar a 50 Instituciones Educativas rurales promoviendo la seguridad alimentaria, durante el periodo de gobierno</t>
  </si>
  <si>
    <t>MP604020100105. Aumentar en 30 las Instituciones Educativas con alianzas y convenios (SENA, INTEP, CIAT y otros), durante el periodo de gobierno</t>
  </si>
  <si>
    <t>MP604020100106. Aumentar a 30 las Instituciones Educativas con modelo de granja integral implementado, durante el periodo de gobierno</t>
  </si>
  <si>
    <t>MP604020100107. Aumentar a 25 las Instituciones Educativas con cultivos Biofortificados en las fases de producción, transformación y comercialización, durante el periodo de gobierno</t>
  </si>
  <si>
    <t>MP604020100108. Desarrollar 1 mecanismo que permita evaluar el impacto de los servicios que ofrece el Plan Departamental de Extensión Agropecuaria PDEA en el Valle del Cauca anualmente</t>
  </si>
  <si>
    <t>MP604020200101. Cofinanciar 2 proyectos que permitan la transferencia tecnológica para la innovación productiva del campo vallecaucano durante el periodo de Gobierno</t>
  </si>
  <si>
    <t>MP605010100101. Comunidades caracterizadas con diagnóstico preciso</t>
  </si>
  <si>
    <t>MP605010200101. Incrementar a 6  kilómetros de vías en zonas de influencia de comunidades Indígenas mejoradas con placa huellas, puentes, pontones, muros y estructuras de drenaje,  durante el periodo de gobierno</t>
  </si>
  <si>
    <t>MP605010200102. Mantener 33 kilómetros de vías en zonas de influencia de comunidades Indígenas con mantenimiento rutinario o mingas, anualmente durante el periodo de gobierno</t>
  </si>
  <si>
    <t>MP605010300101. Aportes para vivienda nueva por valor de 89.129.565</t>
  </si>
  <si>
    <t>MP605010300102. Ejecutar 3 proyectos de preinversión para la construcción de vivienda nueva de interes social, e interes prioritario ambientalmemte sostenible</t>
  </si>
  <si>
    <t>MP605010300103. Aporte para mejoramiento de vivienda por valor de 147.549.275</t>
  </si>
  <si>
    <t>MP605010400101. Realizar 3 estudios previos y diseños para construcción de sedes educativas nuevas para la comunidad Indígena Embera en el periodo de gobierno</t>
  </si>
  <si>
    <t>MP605010400102. Gestionar el 100% de los recursos financieros para la construcción de 3 sedes nuevas educativas oficiales para la comunidad Indígena Embera en el periodo de gobierno</t>
  </si>
  <si>
    <t>MP605010500101. Puestos de salud mejorados y/o dotados, para la atención básica en comunidades indígenas, de acuerdo al estudio</t>
  </si>
  <si>
    <t>MP605020100101. Ejecutar 6 proyectos que promuevan, visibilicen y fortalezcan la identidad cultural, concertados con la mesa, por cada año de gobierno</t>
  </si>
  <si>
    <t>MP605020100102. 1.375 ejemplares con las memorias de cada uno de los pueblos y 4 productos Audiovisuales</t>
  </si>
  <si>
    <t>MP605020100103. Fortalecer la Malla curricular propia para 3 pueblos Indígenas (Embera, Nasa, Siapidara)</t>
  </si>
  <si>
    <t>MP605020100104. Entregar a 1636 estudiantes materiales didácticos en dos lenguas Indígenas Embera, Nasa, Siapidara</t>
  </si>
  <si>
    <t>MP605020100105. Atender a 1370 estudiantes con planes de estudio y proyectos productivos adaptados al entorno anulamente en el periodo de gobierno</t>
  </si>
  <si>
    <t>MP605020100106. Acompañar un Sistema Educativo Indígena Propio - SEIP, en procesos etnoeducativos Indígenas durante el periodo de gobierno</t>
  </si>
  <si>
    <t>MP605020100107. Establecer en las 6 sedes del SEIP proyectos productivos pedagógicos adaptados al entorno en el periodo de gobierno</t>
  </si>
  <si>
    <t>MP605030100101. Presentar 1 acuerdo de política pública a la Asamblea Departamental en el periodo de gobierno</t>
  </si>
  <si>
    <t>MP605030200101. Desarrollar 30 proyectos que asistan a la seguridad alimentaria de las comunidades indígenas presentes en el Valle del Cauca anualmente durante el periodo de gobierno</t>
  </si>
  <si>
    <t>MP605030200102. Desarrollar una convocatoria de estímulos en el 2021 que promueva el apoyo a iniciativas empresariales en comunidades indígenas durante el periodo de gobierno</t>
  </si>
  <si>
    <t>MP605030300101. Apoyo a guías turísticos con el 10% de los cupos en capacitaciones para las comunidades Indígenas</t>
  </si>
  <si>
    <t>MP605040100101. Ejecutar 1 programa integral de dotación a la guardia indígena en el departamento del Valle del Cauca</t>
  </si>
  <si>
    <t>MP605040200101. Socializar el Plan de reconciliación con enfoque étnico y de género que esta plasmado en el acuerdo de paz</t>
  </si>
  <si>
    <t>MP605050100101. Realizar 1 programa de capacitación en derechos y empoderamiento productivo a mujeres indígenas del Valle del Cauca</t>
  </si>
  <si>
    <t>MP605050100102. Capacitar a 200 mujeres Indígenas, en el acuerdo "La cultura genera vida y no muerte" para la erradicación de la ablación genital, durante el periodo de gobierno</t>
  </si>
  <si>
    <t>MP605060100101. Realizar 1 convocatoria de estímulos y divulgación a creaciones audiovisuales para artistas, creadores y gestores culturales de comunidadesetnicas del departamento, producidas en sus comunidades, por miembros de las mismas y sobre sus prácticas culturales, durante el periodo</t>
  </si>
  <si>
    <t>CÓDIGO + META DE RESULTADO ASOCIADA</t>
  </si>
  <si>
    <t>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t>
  </si>
  <si>
    <t>MR10102001. Beneficiar a 15 municipios del Valle del Cauca con eventos y competencias deportivas departamentales, nacionales e internacionales que promuevan el turismo sostenible durante el período de gobierno</t>
  </si>
  <si>
    <t>MR10201001. Alcanzar uno de los 5 primeros lugares del índice de competitividad turística regional de Colombia anualmente</t>
  </si>
  <si>
    <t>MR10202001. Mantener en el 94,8% el nivel de satisfacción de los turistas que visitan el Valle del Cauca anualmente</t>
  </si>
  <si>
    <t>MR10203001. Mantener el 70% del volumen de turistas y viajeros que llegan al Valle del Cauca anualmente a partir del año 2021</t>
  </si>
  <si>
    <t>MR10301001. Beneficiar 30000 personas de los municipios del Valle del Cauca con acciones de consolidación de la identidad patrimonial, durante cada año de gobierno</t>
  </si>
  <si>
    <t>MR10302001. Hacer que 50 mujeres del departamento intercambien sus saberes tradicionales, costumbres y reconocimiento de su identidad, en el periodo de gobierno</t>
  </si>
  <si>
    <t>MR10302002. Incrementar al menos en el 3% el número de personas que acceden a la protección y promoción de los derechos culturales, por cada año de gobierno</t>
  </si>
  <si>
    <t>MR10303001. Incrementar en 3% el número de personas que acceden a museos, bibliotecas, exposiciones</t>
  </si>
  <si>
    <t>MR20101001. Disminuir en 2 puntos porcentuales los casos de delito (hurto, homicidios, lesiones personales, extorsión, secuestro, etc.) en el departamento del Valle del Cauca, anualmente durante el periodo de gobierno</t>
  </si>
  <si>
    <t>MR20102001. Mejorar en 1,3% el índice integral anual de convivencia ciudadana (resolución pacífica de conflictos, seguridad y convivenca) en el departamento del Valle del Cauca durante el periodo de gobierno</t>
  </si>
  <si>
    <t>MR20102002. Reducir en 8 los casos reportados en Inspección y Vigilancia que afectan la convivencia escolar en las instituciones educativas oficiales del Valle del Cauca, durante el periodo de gobierno</t>
  </si>
  <si>
    <t>MR20201001. Obtener una calificación satisfactoria en la certificación de implementación política pública de víctimas del conflicto armado - componente de prevención, anualmente durante el periodo de gobierno</t>
  </si>
  <si>
    <t>MR20202001. Mantener la certificación de la implementación de la política pública de víctimas del conflicto armado, componente atención y asistencía técnica, anualmente</t>
  </si>
  <si>
    <t>MR20203001. Mantener la calificación satisfactoria en la implementación de la política de víctimas componente reparación integral y verdad a víctimas del conflicto armado, anualmente</t>
  </si>
  <si>
    <t>MR20301001. Estructurar 6 políticas públicas poblaciones con enfoque de derechos, verificando que se cumpla con el ciclo de las mismas, durante el período de gobierno</t>
  </si>
  <si>
    <t xml:space="preserve">MR20301002. Implantar 5 rutas integrales para disminuir el riesgo de violaciones y/o vulneraciones a los derechos humanos en el departamento del Valle del Cauca </t>
  </si>
  <si>
    <t>MR20302001. Evaluar 6 de las Políticas públicas poblacionales, sectoriales o temáticas, cuantitativa y cualitativamente aplicando los instrumentos de medición construidos en su diseño durante el período de gobierno</t>
  </si>
  <si>
    <t>MR20302002. Establecer un proceso integral en todo el departamento que promueva el desarrollo y consolidación de mecanismos para el mejoramiento de la calidad de vida y condiciones de seguridad de poblaciones vulnerables, en el periodo de gobierno</t>
  </si>
  <si>
    <t>MR20302003. Alcanzar al 100% proceso de articulación interinstitucional para el desarrollo integral de la política de libertad religiosa, culto y conciencia en el departamento del Valle del Cauca</t>
  </si>
  <si>
    <t>MR20303001. Generar a 5 grupos poblacionales procesos orientados a la cogestión e incidencia de la sociedad civil en la agenda pública y en los procesos de toma de decisiones, durante el período de gobierno</t>
  </si>
  <si>
    <t xml:space="preserve">MR20303002. Cumplir en 100% compromisos adquiridos con la ciudadanía y grupos de interés durante el periodo de gobierno										
</t>
  </si>
  <si>
    <t>MR20303003. Incrementar en 16% la participación efectiva de los ciudadanos en los espacios de participación ciudadana convocados por la administración departamental durante el periodo de gobierno</t>
  </si>
  <si>
    <t xml:space="preserve">MR20304001. Incrementar en cinco puntos porcentuales el índice de madurez de la política de Transparencia e Integridad de la gobernación del Valle durante el periodo de gobierno
                                                                               </t>
  </si>
  <si>
    <t>MR20401001. Mantener en 3 componentes del modelo de gestión territorial para la paz en funcionamiento anualmente</t>
  </si>
  <si>
    <t>MR20402001. Mantener en 4 subregiones del Valle el apoyo a la ejecución de la reforma rural integral en el cuatrienio</t>
  </si>
  <si>
    <t>MR20501001. Ejecutar 1 Plan de Acción único departamental de reincorporación como política publica que permita articular acciones</t>
  </si>
  <si>
    <t>MR20502001. Asistir técnicamente a 100 personas en su proceso de reincorporación</t>
  </si>
  <si>
    <t>MR30101001. Reacivar 4 apuestas productivas y/o clusters durante el periodo de gobierno</t>
  </si>
  <si>
    <t>MR30102001. Atender a 40000 unidades económicas en un entorno de recuperación económica durante el periodo de gobierno</t>
  </si>
  <si>
    <t>MR30102002. Realizar 3 alianzas y acciones interinstitucionales con los sectores público, académico y solidario, que apunten a la atención técnica y financieramente de la población rural más vulnerable, los diferentes grupos poblacionales, cuidadores y personas con discapacidad, como aporte a la superación de la pobreza en el Valle del Cauca, durante el cuatrienio</t>
  </si>
  <si>
    <t>MR30102003. Establecer un proceso para el mejoramiento de la calidad de vida de las mujeres y el sector LGBTIQ+ en el departamento, durante el cuatrienio</t>
  </si>
  <si>
    <t>MR30103001. Incrementar en 10% las inversiones y reinversiones nacionales e internacionales para la reactivación económica del departamento del Valle del Cauca durante el periodo de gobierno</t>
  </si>
  <si>
    <t>MR30201001. Aumentar en 2000 los beneficiarios por intervención y promoción de hábitat sostenible en zona urbana durante el periodo de gobierno</t>
  </si>
  <si>
    <t>MR30202001. Beneficiar a 1.160.088 personas en cobertura, continuidad y calidad en agua potable y saneamiento básico por medio del Plan Departamental para el manejo empresarial de los servicios de Agua y saneamiento (PDA) durante el periodo de gobierno</t>
  </si>
  <si>
    <t xml:space="preserve">MR30202002. Beneficiar a 372626 personas con infraestructura para la gestión integral del manejo de los residuos sólidos y peligrosos desde su origen hasta su disposición final
</t>
  </si>
  <si>
    <t>MR30301001. Incrementar en 5111 el número de estudiantes matriculados de las Universidades Públicas UCEVA, Universidad del Pacífico, INTEP, Universidad Nacional de Colombia - sede Palmira, Universidad del Valle, para el periodo 2020-2023, incluyendo otras modalidades</t>
  </si>
  <si>
    <t>MR30301002. Aumentar en 0,1% por encima del promedio nacional, el índice sintético de calidad educativa -ISCE-, de las instituciones educativas oficiales de los municipios no certificados del Valle del Cauca que atienden población escolar de los niveles básica primaria, secundaria y media, durante el periodo de gobierno</t>
  </si>
  <si>
    <t>MR30302001. Aumentar en 1400 los aportes destinados a la construcción de vivienda nueva de interes social y/o prioritario en zona urbana con conexión a servicios públicos  para reducir el déficit cuantitativo al terminar el periodo de gobierno</t>
  </si>
  <si>
    <t>MR30303001. Formular un 1 Plan maestro para la construcción y adecuación de infraestructura deportiva y recreativa en los municipios del Valle del Cauca, durante el período de gobierno</t>
  </si>
  <si>
    <t>MR30304001. Ejecutar el 100% del Plan de Acción 2020-2023, del Plan decenal de la población negra</t>
  </si>
  <si>
    <t>MR30304002. Mantener en 100% la ruta de cooperación interinstitucional para mejorar la atención al ciudadano, la convivencia y seguridad en el departamento del Valle del Cauca</t>
  </si>
  <si>
    <t>MR30401001. Alcanzar un 35% de vías en buen estado de transitabilidad, de competencia departamental durante el periodo de gobierno</t>
  </si>
  <si>
    <t>MR30402001. Incrementar en 0,3% el índice de penetración de conexiones de Internet en los municipios del departamento del Valle del Cauca donde la ERT opera actualmente en el período de gobierno</t>
  </si>
  <si>
    <t>MR30403001. Reducir a 182 lesionados y fallecidos en siniestros viales durante el período de gobierno</t>
  </si>
  <si>
    <t>MR40101001. Intervenir al menos 300 hectáreas con mecanismos que promueva la restauración, conservación, manejo, uso y aprovechamiento sostenible de la biodiversidad en ecosistemas estratégicos mediante participación comunitaria e interinstitucional durante el cuatrienio</t>
  </si>
  <si>
    <t>MR40201001. Intervenir 1850 hectáreas de importancia estratégica dando cumplimiento a la ordenanza 445 del 2017 política publica de ambiente y gestión integral del recurso hídrico mediante mecanismos que protejan y conserven el recurso hídrico para los habitantes del Valle del Cauca en el cuatrienio</t>
  </si>
  <si>
    <t>MR40301001. Gestionar 4 medidas de adaptación y mitigación que den cumplimiento al Plan Integral de Cambio Climático en el cuatrienio</t>
  </si>
  <si>
    <t>MR40301002. Coordinar el Sistema Departamental de Gestión del Riesgo de Desastres a traves de la impementación y/o actualización de los elementos e instrurmentos establecidos en la Ley 1523 de 2012, con respecto a los procesos de conocimiento del riesgo, reducción del riesgo y manejo del desastre</t>
  </si>
  <si>
    <t>MR40401001. Implementar 1 mecanismo de participación de educación ambiental establecido en política de educación ambiental vigente en el periodo de gobierno</t>
  </si>
  <si>
    <t>MR40501001. Aprender a manejar una pandemia</t>
  </si>
  <si>
    <t>MR40502001. Aprender a manejar una pandemia</t>
  </si>
  <si>
    <t>MR40503001. Aprender a manejar una pandemia</t>
  </si>
  <si>
    <t>MR40504001. Aprender a manejar una pandemia</t>
  </si>
  <si>
    <t>MR50101001. Resolver de fondo el 60% de las investigaciones disciplinarias que se radican en cada vigencia durante el cuatrienio</t>
  </si>
  <si>
    <t>MR50101002. Incrementar 5% el índice de evaluación independiente al sistema de control interno de la gobernación del Valle del Cauca durante el periodo de gobierno</t>
  </si>
  <si>
    <t>MR50102001. Aumentar a 47 las instituciones educativas oficiales en la clasificación en A+, A y B de las pruebas SABER durante el periodo de gobierno</t>
  </si>
  <si>
    <t xml:space="preserve">MR50103001. Mantener por encima del 95% la cobertura de afiliación al SGSSS de la población del Valle del Cauca, anualmente durante el período de gobierno
</t>
  </si>
  <si>
    <t xml:space="preserve">MR50103002. 100% de las Direcciones Locales de Salud - DLS con cumpliento de las funciones esenciales en salud publica, en el periodo de gobierno
</t>
  </si>
  <si>
    <t xml:space="preserve">MR50103003. Lograr que el 100% de los entes territoriales implementen la estrategia de Atención Primaria en Salud - APS, durante el periodo de gobierno
</t>
  </si>
  <si>
    <t xml:space="preserve">MR50103004. Aumentar en 3 puntos cada año el promedio ponderado de cumplimiento del Sistema Obligatorio de Garantia de la Calidad SOGC en la prestacion de servicios de salud, en el período de gobierno
</t>
  </si>
  <si>
    <t xml:space="preserve">MR50103005. Implementar en el 100% de las empresas sociales del Estado procesos de gestión de la calidad
</t>
  </si>
  <si>
    <t xml:space="preserve">MR50103006. Implementar un modelo integral de atención y gestión de información en salud, para incrementar la inteligencia sanitaria, en el marco de los determinantes sociales y la APS, mediante la aplicación de tecnologías de información y de comunicación, en el departamento a 2023
</t>
  </si>
  <si>
    <t>MR50104001. Contar con un Modelo de atención de salud mental y convivencia social implementado en las entidades territoriales del departamento</t>
  </si>
  <si>
    <t>MR50104002. Contener en 60 la tasa de casos intento suicida por cada 100.000 habitantes, anualmente durante el período de gobierno</t>
  </si>
  <si>
    <t xml:space="preserve">MR50105001. Adaptar a 5 el modelo de atención integral en salud de las poblaciones especiales del Valle del Cauca, a las necesidades y prioridades de los grupos vulnerables, durante el período de gobierno
</t>
  </si>
  <si>
    <t>MR50106001. Mantener por debajo de 6 la tasa de accidentes calificados como laborales por cada 100 trabajadores, durante durante el cuatrienio</t>
  </si>
  <si>
    <t>MR50107001. Mantener en menos de 25 la razón de mortalidad Materna a 42 días por 100.000 nacidos vivos durante el período de gobierno</t>
  </si>
  <si>
    <t>MR50107002. Mantener en menos 1 el porcentaje de prevalencia de VIH en la población de 15 a 49 años, anualmente durante el período de gobierno</t>
  </si>
  <si>
    <t>MR50107003. Mantener en menos de 48 el número de nacimientos por cada mil mujeres de 15 a 19 años, anualmente durante el período de gobierno</t>
  </si>
  <si>
    <t>MR50107004. Reducir a 1 la tasa de sífilis congénita por 1000 nacidos vivos, anualmente durante el período de gobierno</t>
  </si>
  <si>
    <t>MR50107005. Contener en el 30%, el porcentaje de violencia de gènero y sexual en Niños, Niñas y Adolescentes que han sufrido maltrato físico, psicológico o sexual, anualmente durante el período de gobierno</t>
  </si>
  <si>
    <t>MR50108001. Mantener en menos de 2000, la tasa ajustada de años de vida potencialmente perdidos por 100 mil habitantes debido a Enfermedades Crónicas No trasmisibles- ECNT-, durante el período de gobierno</t>
  </si>
  <si>
    <t>MR50109001. Mantener por debajo de 680 casos por 100 mil habitantes,  la tasa de incidencia de Dengue, anualmente durante el período de gobierno</t>
  </si>
  <si>
    <t>MR50109002. Mantener en cero los casos de rabia humana en el departamento, anualmente durante el período de gobierno</t>
  </si>
  <si>
    <t>MR50109003. Sostener por encima del 83%, el porcentaje de tratamiento exitoso de los casos de tuberculosis pulmonar con baciloscopia positiva que ingresen a tratamiento</t>
  </si>
  <si>
    <t>MR50109004. Mantener por debajo de 13 el número de defunciones de niños menores de 5 años por cada 1000 nacidos vivos, anualmente durante el período de gobierno</t>
  </si>
  <si>
    <t>MR50110001. Alcanzar en 34 entidades territoriales de competencia del departamento, el índice de riesgo de calidad del agua para consumo humano por debajo del nivel de riesgo medio en los acueductos de la zona rural priorizados y vigilados, durante el periodo de gobierno</t>
  </si>
  <si>
    <t>MR50110002. Lograr que el 60% de los establecimientos de interés para la salud ambiental vigilados y de competencia departamental, cumplan con la normativa sanitaria, anualmente durante el periodo de gobierno</t>
  </si>
  <si>
    <t xml:space="preserve">MR50111001. Lograr que el 100% de las Entidades Territoriales apliquen adecuadamente el reglamento sanitario internacional RSI 2005, al 2023
</t>
  </si>
  <si>
    <t>MR50201001. Incrementar un 5% el índice de madurez de la política de gestión del conocimiento en el marco de la implementación de MIPG en la gobernación del Valle del Cauca</t>
  </si>
  <si>
    <t>MR50201002. Operar un Sistema departamental de política social durante el período de gobierno</t>
  </si>
  <si>
    <t>MR50202001. Incrementar en 600 el número de accesos fijos a Internet en los municipios de las micro-regiones del departamento, exceptuando las ciudades intermedias</t>
  </si>
  <si>
    <t>MR50202002. Soportar los 3 ejes de las tecnologías de la información y las comunicaciones en su disponiblidad 7x24 en la gobernación del Valle del Cauca</t>
  </si>
  <si>
    <t>MR50301001. Incrementar un 3% el resultado del componente de desarrollo de la política de Gestión del Talento Humano dentro de la implementación de MIPG en la gobernación del Valle del Cauca</t>
  </si>
  <si>
    <t>MR50301002. Aumentar en 5% el índice de desempeño institucional de la entidad durante el periodo de gobierno</t>
  </si>
  <si>
    <t>MR50301003. Cumplir 100% el índice de madurez de la política de prevención del daño antijuridico en la atención de los asuntos legales que sean de competencia del departamento administrativo de jurídica del departamento del Valle del Cauca durante el periodo de gobierno</t>
  </si>
  <si>
    <t>MR50301004. Aumentar en un 20% la población que accede a los servicios brindados atraves del portal</t>
  </si>
  <si>
    <t>MR50301005. Actualizar en 100% la Base de Datos del inventario de bienes inmuebles con información de calidad y oportuna para la toma de decisiones en la gobernación del Valle del Cauca</t>
  </si>
  <si>
    <t>MR50301006. Incrementar en 5 puntos porcentuales el Índice de Madurez de la política de planeación basada en resultados</t>
  </si>
  <si>
    <t>MR50301007. Generar documentos socioeconómicos</t>
  </si>
  <si>
    <t>MR50301008. Estructurar, ejecutar o supervisar el 100% los proyectos de Ciencia, Tecnología e Innovación programados para el período de gobierno</t>
  </si>
  <si>
    <t>MR50301009. Alcanzar 215 mil millones los ingresos de la entidad a través de la comercialización de los productos y servicios durante el periodo de gobierno 2020-2023</t>
  </si>
  <si>
    <t>MR50301010. Establecer una estrategia departamental para incrementar las capacidades institucionales para la conexión con los usuarios mejorando la credibilidad y empatía desde y hacia el servicio público, durante el cuatrienio</t>
  </si>
  <si>
    <t>MR50401001. Actualizar el 100% de los registros del personal activo, retirado, jubilado y beneficiarios de pensión en las bases de datos de la herramienta Pasivocol para la obtención del cálculo actuarial de la gobernación del Valle del Cauca</t>
  </si>
  <si>
    <t>MR50401002. Transferir el 12% a la gobernación del Valle del Cauca los recursos del monopolio rentístico</t>
  </si>
  <si>
    <t>MR50401003. Incrementar a 248.000.000.000 pesos las trasferencias de la ILV al departamento durante el periodo de gobierno</t>
  </si>
  <si>
    <t>MR50401004. Incrementar en un 10% los ingresos totales del departamento durante el periodo de gobierno</t>
  </si>
  <si>
    <t>MR50401005. Capitalizar en 500.000 millon(es) de pesos a entes territoriales para el desarrollo de la región Pacífico, durante el periodo de gobierno</t>
  </si>
  <si>
    <t>MR50501001. Ejecutar 2 directrices del componente de gestión territorial del Plan de Ordenamiento Territorial Departamental (POTD) del Valle del Cauca</t>
  </si>
  <si>
    <t>MR50501002. Articular 2 instrumentos de planeación</t>
  </si>
  <si>
    <t>MR50501003. Lograr que 8 sectores socioeconómicos y ambientales incidan efectivamente en las decisiones gubernamentales a traves del Sistema Nacional de Planeación</t>
  </si>
  <si>
    <t>MR50501004. Evaluar el impacto del Plan de Desarrollo 2020-2023: “Valle Invencible” mediante la revisión continua de indicadores estratégicos, indicadores de cumplimiento ODS e implementación de la política pública durante el periodo de gobierno</t>
  </si>
  <si>
    <t>MR50501005. Ejecutar 1 Plan de Ordenamiento Territorial en las directrices del corto plazo para la vigencia 2020-2023</t>
  </si>
  <si>
    <t>MR50502001. Ejecutar acciones para mantener en los 42 municipios del Valle del Cauca los índices de desempeño municipal, eficacia y desempeño fiscal en niveles satisfactorios</t>
  </si>
  <si>
    <t>MR50502002. Actualizar el 100% el Sistema Unificado de Inversión Publica</t>
  </si>
  <si>
    <t>MR50502003. Aumentar a 272 personas la participación del sector (responsables de cultura, consejeros, creadores y gestores) en los procesos y agendas tematicas de desarrollo cultural, durante el periodo de gobierno</t>
  </si>
  <si>
    <t xml:space="preserve">MR50502004. Beneficiar 6000 niños, niñas, adolescentes, jóvenes y adultos mediante el desarrollo de procesos de formación artística y cultural en los municipios del Valle del Cauca, durante el período de gobierno
</t>
  </si>
  <si>
    <t>MR50502005. Incrementar en un 70% la cobertura en los municipios del departamento del Valle del Cauca de los beneficios económicos BEPS, para los creadores y gestores culturales vallecaucanos, durante el período de gobierno</t>
  </si>
  <si>
    <t>MR60202001. Beneficiar a 10000 familias rurales mediante proyectos agropecuarios que generen mayor competitividad económica en el ambito productivo, agroindustrial y comercial en el periodo de gobierno</t>
  </si>
  <si>
    <t>MR60201001. Analizar las 50 cifras de rubros productivos agropecuarios como mecanismo de seguimiento a la producción agropecuaria en el departamento del Valle del Cauca anualmente</t>
  </si>
  <si>
    <t>MR60101001. Atender a 30000 familias rurales vallecaucanas con proyectos de seguridad alimentaria en el periodo de gobierno</t>
  </si>
  <si>
    <t xml:space="preserve">MR60101002. Mantener por debajo de 29 la prevalencia de exceso de peso en población de 5 a 12 años, durante el período de gobierno
</t>
  </si>
  <si>
    <t>MR60102001. Aumentar en 300 hectáreas la producción ecológica y orgánica en zona rural de vocación agropecuaria vallecaucana en el periodo de gobierno</t>
  </si>
  <si>
    <t>MR60301001. Crear 1 sistema estadístico de movilidad y seguridad vial rural en los 21 municipios de jurisdicción en vías terciarias rurales del departamento</t>
  </si>
  <si>
    <t>MR60302001. Ejecutar 850.000.000 de recursos en soluciones de vivienda rural ambientalmente sostenibles</t>
  </si>
  <si>
    <t>MR60302002. Aumentar en 800 los aportes destinados a la construcción de vivienda nueva de interés prioritario y/o mejoramientos de vivienda en zona rural con conexión a servicios públicos para reducir el déficit cuantitativo y/o cualitativo al terminar el periodo de gobierno</t>
  </si>
  <si>
    <t>MR60302003. Empresarizar a 2000 productores agropecuarios de diferentes grupos poblacionales y étnicos durante el periodo de gobierno</t>
  </si>
  <si>
    <t>MR60302004. Beneficiar al menos 38000 personas del sector rural en cobertura, continuidad y calidad de agua potable y saneamiento básico durante el periodo de gobierno</t>
  </si>
  <si>
    <t>MR60401001. Mantener al 85% el nivel de satisfaccion de los usuarios de la secretaría de educación departamental respecto a la prestación del servicio</t>
  </si>
  <si>
    <t>MR60402001. Impactar 1500 productores rurales mediante la transferencia de conocimiento y tecnologías que generen innovación en la actividad agropecuaria durante el periodo de gobierno</t>
  </si>
  <si>
    <t>MR60501001. Cumplir el 100% de los acuerdos pactados con la Mesa de Concertación Indígena</t>
  </si>
  <si>
    <t>MR60502001. Cumplir el 100% de los acuerdos pactados con la Mesa de Concertación Indígena</t>
  </si>
  <si>
    <t>MR60503001. Cumplir el 100% de los acuerdos pactados con la Mesa de Concertación Indígena</t>
  </si>
  <si>
    <t>MR60504001. Cumplir el 100% de los acuerdos pactados con la Mesa de Concertación Indígena</t>
  </si>
  <si>
    <t>MR60505001. Cumplir el 100% de los acuerdos pactados con la Mesa de Concertación Indígena</t>
  </si>
  <si>
    <t>MR60506001. Cumplir el 100% de los acuerdos pactados con la Mesa de Concertación Indígena</t>
  </si>
  <si>
    <t>Sp1010101. Valle Potencia Nacional</t>
  </si>
  <si>
    <t xml:space="preserve">Sp1010102. Valle Olímpico
</t>
  </si>
  <si>
    <t xml:space="preserve">Sp1010201. Deporte, Turismo y Región
</t>
  </si>
  <si>
    <t xml:space="preserve">Sp1020101. Valle Turistico Bilingüe
</t>
  </si>
  <si>
    <t xml:space="preserve">Sp1020102. Cultura de Calidad Turística 
</t>
  </si>
  <si>
    <t xml:space="preserve">Sp1020201. Cultura del Emprendimiento </t>
  </si>
  <si>
    <t>Sp1020202. Destinos Turisticos Atractivos</t>
  </si>
  <si>
    <t xml:space="preserve">Sp1020301. Impulso al Posicionamiento del Destino
</t>
  </si>
  <si>
    <t xml:space="preserve">Sp1020302. Promoción y Mercadeo para el Turismo
</t>
  </si>
  <si>
    <t xml:space="preserve">Sp1030101. Protección y Salvaguarda del Patrimonio Cultural
</t>
  </si>
  <si>
    <t xml:space="preserve">Sp1030102. Educación con Pertinencia y Enfoque Diferencial Étnico
</t>
  </si>
  <si>
    <t xml:space="preserve">Sp1030103. Fortalecimiento del Plan Especial de Salvaguarda de las Músicas de Marimba y Cantos del Pacífico Sur Colombiano
</t>
  </si>
  <si>
    <t xml:space="preserve">Sp1030104. Apoyo al Paisaje Cultural Cafetero
</t>
  </si>
  <si>
    <t>Sp1030201. La Construcción de la Identidad Cultural desde una perspectiva de género</t>
  </si>
  <si>
    <t xml:space="preserve">Sp1030202. Promoción, Difusión, Creación, Circulación e Investigación del Arte y la Cultura
</t>
  </si>
  <si>
    <t xml:space="preserve">Sp1030203. Protección y Promoción de los Derechos Culturales Poblacionales
</t>
  </si>
  <si>
    <t xml:space="preserve">Sp1030204. Estímulos e Incentivos para el Arte y la Cultura
</t>
  </si>
  <si>
    <t>Sp1030301. Adecuación de Infraestructura Cultural y Científica en el Valle del Cauca</t>
  </si>
  <si>
    <t xml:space="preserve">Sp1030302. Apoyo para el Desarrollo de Infraestructura para el Turismo, la Cultura y la Recreación
</t>
  </si>
  <si>
    <t>Sp2010101. Justicia Alternativa Dinamizadora de la Paz</t>
  </si>
  <si>
    <t>Sp2010102. El Valle se la Juega por la Legalidad y la Integridad</t>
  </si>
  <si>
    <t>Sp2010201. Convivencia Integral: Seguridad, Vida, Mujuer, Familia y Entorno</t>
  </si>
  <si>
    <t xml:space="preserve">Sp2010202. Escuelas Seguras, Sanas y Pacíficas </t>
  </si>
  <si>
    <t>Sp2020101. Prevención Temprana y Urgente para Víctimas del Conflicto Armado, con Enfoque Diferencial y Étnico</t>
  </si>
  <si>
    <t>Sp2020102. Protección para Personas, Grupos, Organizaciones, Comunidades y Patrimonios Víctimas del Conflicto Armado</t>
  </si>
  <si>
    <t>Sp2020201. Acciones de Información y Orientación a Víctimas del Conflicto Armado</t>
  </si>
  <si>
    <t>Sp2020202. Estrategia de Corresponsabilidad en el Departamento</t>
  </si>
  <si>
    <t>Sp2020203. Participación y Seguimiento de la Política Pública de Víctimas en el Departamento</t>
  </si>
  <si>
    <t>Sp2020301. Restitución a Víctimas del Conflicto Armado</t>
  </si>
  <si>
    <t>Sp2020302. Retornos y Reparación a Víctimas del Conflicto Armado</t>
  </si>
  <si>
    <t>Sp2020303. Reparación Colectiva y Memoria Histórica a Población Víctima del Conflicto Armado</t>
  </si>
  <si>
    <t>Sp2030101. Promoción y Sensibilizacion en DDHH en el Valle del Cauca</t>
  </si>
  <si>
    <t>Sp2030102. Articulación Intersectorial Interadministrativa e Interpoblacional en Derechos Humanos y Construcción de Paz en el Valle del Cauca</t>
  </si>
  <si>
    <t>Sp2030201. El Valle Somos Todos y la Primera Infancia se Protege</t>
  </si>
  <si>
    <t>Sp2030202. El Valle Somos Todos y la Infancia, Adolescencia y Familia se Protegen</t>
  </si>
  <si>
    <t>Sp2030203. El Valle Somos Todos y la Juventud se Protege</t>
  </si>
  <si>
    <t>Sp2030204. El Valle Somos Todos y la Población en Condición de Discapacidad se Protege</t>
  </si>
  <si>
    <t>Sp2030205. El Valle Somos Todos y las Personas Mayores se Protegen</t>
  </si>
  <si>
    <t>Sp2030206. El Valle Somos Todos y la Mujer se Protege</t>
  </si>
  <si>
    <t>Sp2030207. El Valle Somos Todos y la Comunidad LGTBIQ+ se protege</t>
  </si>
  <si>
    <t>Sp2030208. El Valle Somos Todos y los Afrodescendientes se Protegen</t>
  </si>
  <si>
    <t>Sp2030209. El Valle Somos Todos y las Comunidades Religiosas se Protegen</t>
  </si>
  <si>
    <t>Sp2030301. Participación Ciudadana para la Paz</t>
  </si>
  <si>
    <t>Sp2030302. Diálogos Vallecaucanos</t>
  </si>
  <si>
    <t>Sp2030303. Gobierno Colaborativo</t>
  </si>
  <si>
    <t>Sp2030401. Entes Públicos Transparentes e Integrales</t>
  </si>
  <si>
    <t xml:space="preserve">Sp2040101. Arquitectura Institucional para la Paz </t>
  </si>
  <si>
    <t>Sp2040102. Red Departamental de Gestores de Paz del Valle del Cauca</t>
  </si>
  <si>
    <t xml:space="preserve">Sp2040103. Valle del Cauca, Territorio de Paz Urbana </t>
  </si>
  <si>
    <t>Sp2040104. Observatorio de Paz: Información del Conflicto y Tipo de Violencia</t>
  </si>
  <si>
    <t>Sp2040201. Territorios Productivos para la Paz</t>
  </si>
  <si>
    <t>Sp2050101. Gestión Interinstitucional al Servicio de la Calidad de Vida de la Población Reincorporada y Excombatiente</t>
  </si>
  <si>
    <t>Sp2050201. Generación de Ingresos: Emprendimiento y Empleabilidad</t>
  </si>
  <si>
    <t>Sp2050202. Reincorporados y Excombatientes le Apuestan a la Paz con Proyectos Productivos y/o Innovadores</t>
  </si>
  <si>
    <t>Sp3010101. Diversificación Productiva e Innovadora</t>
  </si>
  <si>
    <t>Sp3010102. Sistemas de Innovación Productivos</t>
  </si>
  <si>
    <t>Sp3010201. Fortalecimiento de capacidades y competencias para el desarrollo del capital humano y generación de oportunidades para el Desarrollo Empresarial</t>
  </si>
  <si>
    <t>Sp3010202. Apoyo Tecnico y Financiero Integral A Las Comunidades Con Enfoque Diferencial E Incluyente</t>
  </si>
  <si>
    <t>Sp3010203. Alianzas con Vision de Región</t>
  </si>
  <si>
    <t>Sp3010301. Cooperacion Internacional</t>
  </si>
  <si>
    <t>Sp3010302. Valle Exportador, Gestor de Inversiones Con Marca Región</t>
  </si>
  <si>
    <t>Sp3020101. Vivienda Sostenible</t>
  </si>
  <si>
    <t>Sp3020201. Agua Potable y Saneamiento Basico</t>
  </si>
  <si>
    <t>Sp3020202. Manejo Integrado de Residuos Solidos</t>
  </si>
  <si>
    <t>Sp3030101. Fortalecimiento de la Articulacion Entre la Educacion Media y la Terciaria</t>
  </si>
  <si>
    <t>Sp3030102. Escuelas Normales</t>
  </si>
  <si>
    <t>Sp3030103. Plan de Lectura, Escritura y Oralidad</t>
  </si>
  <si>
    <t>Sp3030104. Talento Maestro</t>
  </si>
  <si>
    <t>Sp3030201. Vivienda Urbana Nueva</t>
  </si>
  <si>
    <t>Sp3030202. Mejoramiento Integral de Vivienda Urbana</t>
  </si>
  <si>
    <t>Sp3030301. Infraestructura Deportiva y Recreativa Articulada Con Los Grupos de Valor Municipales</t>
  </si>
  <si>
    <t>Sp3030401. Espacios de Interlocucion y Participacion Afro</t>
  </si>
  <si>
    <t>Sp3030402. Acciones afirmativas para mejorar la calidad de vida Afro</t>
  </si>
  <si>
    <t>Sp3030403. Convivencia y Seguridad Ciudadana</t>
  </si>
  <si>
    <t>Sp3040101. Infraestructura del Transporte para la Gente</t>
  </si>
  <si>
    <t>Sp3040102. Gestión de Proyectos de Infraestructura del Transporte</t>
  </si>
  <si>
    <t>Sp3040201. Regiones Culturalmente Inteligentes e Innovadoras</t>
  </si>
  <si>
    <t>Sp3040301. Implementación de Estrategias de Seguridad Vial mediante el control y capacitaciones</t>
  </si>
  <si>
    <t>Sp3040302. Articulación Con la Autoridad Regional de Transporte (Art)</t>
  </si>
  <si>
    <t>Sp4010101. Protección, Restauración y Conservación de la Base Natural y su Biodiversidad</t>
  </si>
  <si>
    <t>Sp4010102. Conocimiento de la Biodiversidad del Valle del Cauca</t>
  </si>
  <si>
    <t xml:space="preserve">Sp4010103. Aprovechamiento Sostenible de la Biodiversidad para el Desarrollo Rural </t>
  </si>
  <si>
    <t>Sp4020101. Protección, conservación y manejo de la oferta del recurso hídrico</t>
  </si>
  <si>
    <t>Sp4020102. Reducción de la Contaminación y Mejoramiento de la Calidad del Recurso Hídrico</t>
  </si>
  <si>
    <t>Sp4030101. Adaptación y Mitigación al Cambio Climático</t>
  </si>
  <si>
    <t>Sp4030102. Conocimiento para la Gestión del Riesgo de Desastres</t>
  </si>
  <si>
    <t>Sp4030103. Reducción del Riesgo de Desastres</t>
  </si>
  <si>
    <t>Sp4030104. Manejo de Desastres y Emergencias</t>
  </si>
  <si>
    <t>Sp4040101. Educación Ambiental en contextos rurales y urbanos</t>
  </si>
  <si>
    <t>Sp4040102. Participación para la Gestión Ambiental</t>
  </si>
  <si>
    <t>Sp4050101. Fortalecimiento de los Organismos de Control para atender la emergencia sanitaria, económica, social y ecológica ocasionada por el Coronavirus COVID-19</t>
  </si>
  <si>
    <t>Sp4050201. Fortalecimiento de la Red Hospitalaria del Departamento para atender la emergencia sanitaria, económica, social y ecológica ocasionada por el Coronavirus COVID-19</t>
  </si>
  <si>
    <t>Sp4050301. Atender la Emergencia con ayuda humanitaria</t>
  </si>
  <si>
    <t>Sp4050401. Personas Mayores de Centros Vida y Centros de Protección Especial Que Reciben Ayuda Alimentaria</t>
  </si>
  <si>
    <t>Sp4050402. Ejecutar Una Acción Humanitaria Que Permita Garantizar la Seguridad Alimentaria de Los Vallecaucanos</t>
  </si>
  <si>
    <t>Sp4050403. Beneficiar a creadores y gestores culturales</t>
  </si>
  <si>
    <t>Sp5010101. Prevención y Defensa de lo Público</t>
  </si>
  <si>
    <t>Sp5010201. Todos a Estudiar</t>
  </si>
  <si>
    <t>Sp5010202. Gestión Educativa</t>
  </si>
  <si>
    <t>Sp5010301. Estrategias para Garantizar el Aseguramiento</t>
  </si>
  <si>
    <t>Sp5010302. Fortalecimiento de la Conduccción</t>
  </si>
  <si>
    <t>Sp5010303. Gestión Administrativa y Financiera</t>
  </si>
  <si>
    <t>Sp5010304. Provisión Adecuada de Servicios de Salud</t>
  </si>
  <si>
    <t>Sp5010305. Vigilancia Epidemiologica y Sanitaria</t>
  </si>
  <si>
    <t>Sp5010401. Prevención y Atención Integral a Problemas y Trastornos Mentales y a Diferentes Formas de Violencia</t>
  </si>
  <si>
    <t>Sp5010402. Promoción de la Salud Mental y la Convivencia</t>
  </si>
  <si>
    <t>Sp5010501. Discapacidad</t>
  </si>
  <si>
    <t>Sp5010502. Envejecimiento y Vejez</t>
  </si>
  <si>
    <t>Sp5010503. Salud en Poblaciones Etnicas</t>
  </si>
  <si>
    <t>Sp5010504. Salud Genero Habitantes de Calle</t>
  </si>
  <si>
    <t>Sp5010505. Víctimas del Conflicto Armado Interno</t>
  </si>
  <si>
    <t>Sp5010601. Seguridad y Salud en el Trabajo</t>
  </si>
  <si>
    <t>Sp5010602. Situaciones Prevalentes de Origen Laboral</t>
  </si>
  <si>
    <t>Sp5010701. Prevención y Atención Integral en Salud Sexual y Reproductiva desde un Enfoque de Derechos</t>
  </si>
  <si>
    <t>Sp5010702. Promoción de los Derechos Sexuales y Equidad de Genero</t>
  </si>
  <si>
    <t>Sp5010801. Condiciones Crónicas Prevalentes</t>
  </si>
  <si>
    <t>Sp5010901. Condiciones y Situaciones Endemoepidemicas</t>
  </si>
  <si>
    <t>Sp5010902. Enfermedades Emergentes, Re-Emergentes y Desatendidas</t>
  </si>
  <si>
    <t>Sp5010903. Enfermedades Inmunoprevenibles</t>
  </si>
  <si>
    <t>Sp5011001. Hábitat Saludable</t>
  </si>
  <si>
    <t>Sp5011002. Situaciones en Salud relacionadas con Condiciones Ambientales</t>
  </si>
  <si>
    <t>Sp5011101. Gestión Integral de Riesgos en Emergencias y Desastres</t>
  </si>
  <si>
    <t>Sp5011102. Respuesta en Salud ante situaciones de Emergencias y Desastres</t>
  </si>
  <si>
    <t>Sp5020101. Gestión del Conocimiento</t>
  </si>
  <si>
    <t>Sp5020201. Ecosistemas de Economía Digital</t>
  </si>
  <si>
    <t>Sp5020202. Infraestructura Tecnológica y Sistemas de Información</t>
  </si>
  <si>
    <t>Sp5030101. Modelo Integrado de Planeación y Gestión - MIPG con integridad y calidad</t>
  </si>
  <si>
    <t>Sp5030102. Planeación y Gestión Integral</t>
  </si>
  <si>
    <t>Sp5030103. Comunicaciones para la Gestión Gubernamental</t>
  </si>
  <si>
    <t>Sp5040101. Saneamiento Fiscal</t>
  </si>
  <si>
    <t>Sp5040102. Monopolio Licores, Lotería y Juegos de Azar</t>
  </si>
  <si>
    <t>Sp5040103. Fortalecimiento y Viabilidad Financiera</t>
  </si>
  <si>
    <t>Sp5040104. Banco de Desarrollo</t>
  </si>
  <si>
    <t>Sp5050101. Regiones para el Desarrollo</t>
  </si>
  <si>
    <t>Sp5050102. Articulación de Instrumentos de Planificación del Desarrollo y Ordenamiento Territorial</t>
  </si>
  <si>
    <t>Sp5050201. Asesoría y Asistencia Técnica Territorial</t>
  </si>
  <si>
    <t>Sp5050202. Fortalecimiento del Sistema Departamental de Cultura</t>
  </si>
  <si>
    <t>Sp6020201. Encadenamientos Agroalimentarios</t>
  </si>
  <si>
    <t>Sp6020202. Apuesta por la Competitividad Económica y Desarrollo del Campo Vallecaucano</t>
  </si>
  <si>
    <t>Sp6020101. Observatorio Regional de Competitividad y Productividad</t>
  </si>
  <si>
    <t>Sp6020102. Ordenamiento Productivo y de la Propiedad Rural</t>
  </si>
  <si>
    <t>Sp6010101. Seguridad Alimentaria y Nutricional; Recuperación de Saberes Locales Ancestrales</t>
  </si>
  <si>
    <t>Sp6010102. Consumo y Aprovechamiento Biológico, de los Alimentos</t>
  </si>
  <si>
    <t>Sp6010103. Calidad e Inocuidad de los Alimentos</t>
  </si>
  <si>
    <t>Sp6010201. Comercialización de Productos Campesinos, Comunitarios y Agroecológicos</t>
  </si>
  <si>
    <t>Sp6010202. Sistema de Producción Agroecológicas</t>
  </si>
  <si>
    <t>Sp6030101. Infraestructura del Transporte para el Desarrollo del Campo</t>
  </si>
  <si>
    <t>Sp6030102. Comportamiento en las Vías</t>
  </si>
  <si>
    <t>Sp6030201. Hábitat Rural Sostenible</t>
  </si>
  <si>
    <t>Sp6030202. Vivienda Rural con Enfoque Diferencial</t>
  </si>
  <si>
    <t>Sp6030203. Asociatividad y Participación para el Desarrollo Económico del Campo</t>
  </si>
  <si>
    <t>Sp6030204. Empresarización del Campo</t>
  </si>
  <si>
    <t>Sp6040101. Tecnología y Conectividad para el Desarrollo Rural Vallecaucano</t>
  </si>
  <si>
    <t>Sp6040201. Extensión Rural</t>
  </si>
  <si>
    <t>Sp6040202. Ciencia, Tecnología e Innovación Agropecuaria</t>
  </si>
  <si>
    <t>Sp6050101. Gestión y Articulación Institucional</t>
  </si>
  <si>
    <t>Sp6050102. Infraestructura en Vías de Acceso</t>
  </si>
  <si>
    <t>Sp6050103. Infraestructura en Viviendas y Centro Multiservicios</t>
  </si>
  <si>
    <t>Sp6050104. Infraestructura en Centros Educativos y de Comunicación</t>
  </si>
  <si>
    <t>Sp6050105. Infraestructura en Salud</t>
  </si>
  <si>
    <t>Sp6050201. Componente Pedagógico</t>
  </si>
  <si>
    <t>Sp6050301. Formulación, Implementación y Seguimiento de la Política Pública para Pueblos Indígenas</t>
  </si>
  <si>
    <t>Sp6050302. Producción Agropecuaria para Comunidades Indígenas</t>
  </si>
  <si>
    <t>Sp6050303. Tecnificación E Industralización</t>
  </si>
  <si>
    <t>Sp6050401. Mandatos y Guardia Indígena</t>
  </si>
  <si>
    <t>Sp6050402. Derechos Humanos y Paz</t>
  </si>
  <si>
    <t>Sp6050501. La familia como nucleo fundamental para el desarrollo de la comunidad</t>
  </si>
  <si>
    <t>Sp6050601. Apoyo en Dotación y Equipos Técnicos</t>
  </si>
  <si>
    <t>MR30301002. Aumentar en 0,1% por encima del promedio nacional, el Índice Sintético de Calidad Educativa -ISCE-, de las instituciones educativas oficiales de los municipios NO certificados del Valle del Cauca que atienden población escolar de los niveles básica primaria, secundaria y media, durante el periodo de gobierno</t>
  </si>
  <si>
    <t>MR50103001. Mantener por encima del 95% la cobertura de afiliación al SGSSS de la población del Valle del Cauca, anualmente durante el período de gobierno</t>
  </si>
  <si>
    <t>MR50103002. 100% de las Direcciones Locales de Salud - DLS con cumpliento de las funciones esenciales en salud publica, en el periodo de gobierno</t>
  </si>
  <si>
    <t>MR50103003. Lograr que el 100% de los entes territoriales implementen la estrategia de Atención Primaria en Salud - APS, durante el periodo de gobierno</t>
  </si>
  <si>
    <t>MR50103004. Aumentar en 3 puntos cada año el promedio ponderado de cumplimiento del Sistema Obligatorio de Garantia de la Calidad SOGC en la prestacion de servicios de salud, en el período de gobierno</t>
  </si>
  <si>
    <t>MR50105001. Adaptar a 5 el modelo de atención integral en salud de las poblaciones especiales del Valle del Cauca, a las necesidades y prioridades de los grupos vulnerables, durante el período de gobierno</t>
  </si>
  <si>
    <t xml:space="preserve">MR50111001. Lograr que el 100% de las Entidades Territoriales apliquen adecuadamente el reglamento sanitario internacional RSI 2005, al 2023
</t>
  </si>
  <si>
    <t>MR50502004. Beneficiar 6000 niños, niñas, adolescentes, jóvenes y adultos mediante el desarrollo de procesos de formación artística y cultural en los municipios del Valle del Cauca, durante el período de gobierno</t>
  </si>
  <si>
    <t>MR60101002. Mantener por debajo de 29 la prevalencia de exceso de peso en población de 5 a 12 años, durante el período de gobierno</t>
  </si>
  <si>
    <t xml:space="preserve">TOTAL </t>
  </si>
  <si>
    <t>CUANTIFICACIÓN DEL PLAN DE DESARROLLO DEPARTAMENTAL DEL VALLE DEL CAUCA 2020-2023 "Valle Invencible"</t>
  </si>
  <si>
    <t>CUANTAS:</t>
  </si>
  <si>
    <t>LINEA ESTRATÉGICAS</t>
  </si>
  <si>
    <t>LÍNEAS DE ACCIÓN</t>
  </si>
  <si>
    <t>PROGRAMAS</t>
  </si>
  <si>
    <t>METAS DE RESULTADO</t>
  </si>
  <si>
    <t>METAS DE PRODUCTO</t>
  </si>
  <si>
    <t>Línea 1</t>
  </si>
  <si>
    <t xml:space="preserve"> Línea 2</t>
  </si>
  <si>
    <t>Línea 3</t>
  </si>
  <si>
    <t>Línea 4</t>
  </si>
  <si>
    <t>Línea 5</t>
  </si>
  <si>
    <t>Línea 6</t>
  </si>
  <si>
    <t>SUBDIRECCION DAP</t>
  </si>
  <si>
    <t>SODR</t>
  </si>
  <si>
    <t>SESCTI</t>
  </si>
  <si>
    <t>SAET</t>
  </si>
  <si>
    <t>SI</t>
  </si>
  <si>
    <t>SIP</t>
  </si>
  <si>
    <t>Realizar y publicar un Anuario Estadístico anualmente</t>
  </si>
  <si>
    <t>RESPONSABLE DE MR</t>
  </si>
  <si>
    <t xml:space="preserve"> No de Poryectos minimo</t>
  </si>
  <si>
    <t xml:space="preserve"> SECRETARIA DE PAZ TERRIORIAL Y RECONCILIACIÓN </t>
  </si>
  <si>
    <t>DAP-ST</t>
  </si>
  <si>
    <t>DAP-SESCTI</t>
  </si>
  <si>
    <t>DAR-SODR</t>
  </si>
  <si>
    <t>DAP -SAET</t>
  </si>
  <si>
    <t>DAP-SIP</t>
  </si>
  <si>
    <t xml:space="preserve"> ASUNTOS ETNICOS</t>
  </si>
  <si>
    <t>SUBDIRECCIÓN</t>
  </si>
  <si>
    <t>DESPACHO</t>
  </si>
  <si>
    <t>MP503010200701. Realizar y publicar un anuario Estadístico anualmente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</si>
</sst>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 #,##0_-;_-* &quot;-&quot;_-;_-@_-"/>
    <numFmt numFmtId="164" formatCode="_-* #,##0_-;\-* #,##0_-;_-* &quot;-&quot;_-;_-@"/>
    <numFmt numFmtId="165" formatCode="#,##0.0"/>
    <numFmt numFmtId="166" formatCode="0.0%"/>
    <numFmt numFmtId="167" formatCode="0.0"/>
  </numFmts>
  <fonts count="41" x14ac:knownFonts="1">
    <font>
      <sz val="12"/>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sz val="11"/>
      <color theme="1"/>
      <name val="Calibri"/>
      <family val="2"/>
    </font>
    <font>
      <b/>
      <sz val="10"/>
      <color theme="1"/>
      <name val="Arial"/>
      <family val="2"/>
    </font>
    <font>
      <sz val="10"/>
      <color theme="1"/>
      <name val="Arial"/>
      <family val="2"/>
    </font>
    <font>
      <sz val="8"/>
      <name val="Arial"/>
      <family val="2"/>
    </font>
    <font>
      <sz val="10"/>
      <name val="Arial"/>
      <family val="2"/>
    </font>
    <font>
      <b/>
      <sz val="12"/>
      <color theme="1"/>
      <name val="Calibri"/>
      <family val="2"/>
    </font>
    <font>
      <sz val="12"/>
      <color theme="1"/>
      <name val="Calibri"/>
      <family val="2"/>
    </font>
    <font>
      <sz val="12"/>
      <color theme="1"/>
      <name val="Arial"/>
      <family val="2"/>
    </font>
    <font>
      <sz val="10"/>
      <color theme="1"/>
      <name val="Calibri"/>
      <family val="2"/>
      <scheme val="minor"/>
    </font>
    <font>
      <b/>
      <sz val="10"/>
      <color rgb="FFFF0000"/>
      <name val="Calibri"/>
      <family val="2"/>
      <scheme val="minor"/>
    </font>
    <font>
      <b/>
      <sz val="10"/>
      <color rgb="FF000000"/>
      <name val="Calibri"/>
      <family val="2"/>
      <scheme val="minor"/>
    </font>
    <font>
      <b/>
      <sz val="10"/>
      <color theme="1"/>
      <name val="Calibri"/>
      <family val="2"/>
      <scheme val="minor"/>
    </font>
    <font>
      <sz val="10"/>
      <color rgb="FF000000"/>
      <name val="Calibri"/>
      <family val="2"/>
      <scheme val="minor"/>
    </font>
    <font>
      <b/>
      <sz val="10"/>
      <color rgb="FF0000FF"/>
      <name val="Calibri"/>
      <family val="2"/>
      <scheme val="minor"/>
    </font>
    <font>
      <sz val="10"/>
      <name val="Calibri"/>
      <family val="2"/>
      <scheme val="minor"/>
    </font>
    <font>
      <b/>
      <sz val="10"/>
      <color rgb="FF7030A0"/>
      <name val="Calibri"/>
      <family val="2"/>
      <scheme val="minor"/>
    </font>
    <font>
      <sz val="10"/>
      <color rgb="FFFF0000"/>
      <name val="Calibri"/>
      <family val="2"/>
      <scheme val="minor"/>
    </font>
    <font>
      <b/>
      <sz val="10"/>
      <name val="Calibri"/>
      <family val="2"/>
      <scheme val="minor"/>
    </font>
    <font>
      <sz val="10"/>
      <name val="Calibri"/>
      <family val="2"/>
    </font>
    <font>
      <sz val="11"/>
      <color theme="1"/>
      <name val="Century Gothic"/>
      <family val="2"/>
    </font>
    <font>
      <sz val="11"/>
      <color theme="1"/>
      <name val="Times New Roman"/>
      <family val="1"/>
    </font>
    <font>
      <sz val="11"/>
      <color theme="1"/>
      <name val="Arial"/>
      <family val="2"/>
    </font>
    <font>
      <b/>
      <sz val="11"/>
      <color theme="1"/>
      <name val="Calibri"/>
      <family val="2"/>
      <scheme val="minor"/>
    </font>
    <font>
      <sz val="11"/>
      <color theme="1"/>
      <name val="Calibri"/>
      <family val="2"/>
      <scheme val="major"/>
    </font>
    <font>
      <b/>
      <sz val="12"/>
      <color theme="1"/>
      <name val="Calibri"/>
      <family val="2"/>
      <scheme val="minor"/>
    </font>
    <font>
      <b/>
      <sz val="11"/>
      <color rgb="FF000000"/>
      <name val="Calibri"/>
      <family val="2"/>
      <scheme val="minor"/>
    </font>
    <font>
      <b/>
      <sz val="14"/>
      <color theme="1"/>
      <name val="Calibri"/>
      <family val="2"/>
      <scheme val="minor"/>
    </font>
    <font>
      <b/>
      <sz val="11"/>
      <name val="Calibri"/>
      <family val="2"/>
      <scheme val="minor"/>
    </font>
    <font>
      <sz val="12"/>
      <name val="Arial"/>
      <family val="2"/>
    </font>
    <font>
      <sz val="12"/>
      <color theme="1"/>
      <name val="Calibri"/>
      <family val="2"/>
      <scheme val="minor"/>
    </font>
    <font>
      <sz val="12"/>
      <color theme="1"/>
      <name val="Arial"/>
      <family val="2"/>
    </font>
  </fonts>
  <fills count="27">
    <fill>
      <patternFill patternType="none"/>
    </fill>
    <fill>
      <patternFill patternType="gray125"/>
    </fill>
    <fill>
      <patternFill patternType="solid">
        <fgColor rgb="FFF4B083"/>
        <bgColor rgb="FFF4B083"/>
      </patternFill>
    </fill>
    <fill>
      <patternFill patternType="solid">
        <fgColor rgb="FFDEEAF6"/>
        <bgColor rgb="FFDEEAF6"/>
      </patternFill>
    </fill>
    <fill>
      <patternFill patternType="solid">
        <fgColor rgb="FFC5E0B3"/>
        <bgColor rgb="FFC5E0B3"/>
      </patternFill>
    </fill>
    <fill>
      <patternFill patternType="solid">
        <fgColor rgb="FFFFE598"/>
        <bgColor rgb="FFFFE598"/>
      </patternFill>
    </fill>
    <fill>
      <patternFill patternType="solid">
        <fgColor rgb="FFFFFF99"/>
        <bgColor rgb="FFFFFF99"/>
      </patternFill>
    </fill>
    <fill>
      <patternFill patternType="solid">
        <fgColor rgb="FFFFFF00"/>
        <bgColor rgb="FFFFFF00"/>
      </patternFill>
    </fill>
    <fill>
      <patternFill patternType="solid">
        <fgColor rgb="FFFFF8E5"/>
        <bgColor rgb="FFFFF8E5"/>
      </patternFill>
    </fill>
    <fill>
      <patternFill patternType="solid">
        <fgColor rgb="FFD9E2F3"/>
        <bgColor rgb="FFD9E2F3"/>
      </patternFill>
    </fill>
    <fill>
      <patternFill patternType="solid">
        <fgColor rgb="FFFBE4D5"/>
        <bgColor rgb="FFFBE4D5"/>
      </patternFill>
    </fill>
    <fill>
      <patternFill patternType="solid">
        <fgColor rgb="FFFFCCFF"/>
        <bgColor rgb="FFFFCCFF"/>
      </patternFill>
    </fill>
    <fill>
      <patternFill patternType="solid">
        <fgColor rgb="FFFFFFCC"/>
        <bgColor rgb="FFFFFFCC"/>
      </patternFill>
    </fill>
    <fill>
      <patternFill patternType="solid">
        <fgColor theme="0"/>
        <bgColor theme="0"/>
      </patternFill>
    </fill>
    <fill>
      <patternFill patternType="solid">
        <fgColor rgb="FFFFD965"/>
        <bgColor rgb="FFFFD965"/>
      </patternFill>
    </fill>
    <fill>
      <patternFill patternType="solid">
        <fgColor rgb="FFFCE4D6"/>
        <bgColor rgb="FFFCE4D6"/>
      </patternFill>
    </fill>
    <fill>
      <patternFill patternType="solid">
        <fgColor rgb="FFFFFF00"/>
        <bgColor indexed="64"/>
      </patternFill>
    </fill>
    <fill>
      <patternFill patternType="solid">
        <fgColor theme="8" tint="0.79998168889431442"/>
        <bgColor indexed="64"/>
      </patternFill>
    </fill>
    <fill>
      <patternFill patternType="solid">
        <fgColor rgb="FFFFCCCC"/>
        <bgColor rgb="FFD9E2F3"/>
      </patternFill>
    </fill>
    <fill>
      <patternFill patternType="solid">
        <fgColor rgb="FFFFCCCC"/>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2" tint="-0.14999847407452621"/>
        <bgColor rgb="FFF4B083"/>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8">
    <xf numFmtId="0" fontId="0" fillId="0" borderId="0"/>
    <xf numFmtId="0" fontId="14" fillId="0" borderId="3"/>
    <xf numFmtId="0" fontId="17" fillId="0" borderId="3"/>
    <xf numFmtId="0" fontId="8" fillId="0" borderId="3"/>
    <xf numFmtId="0" fontId="6" fillId="0" borderId="3"/>
    <xf numFmtId="0" fontId="2" fillId="0" borderId="3"/>
    <xf numFmtId="0" fontId="40" fillId="0" borderId="3"/>
    <xf numFmtId="41" fontId="17" fillId="0" borderId="3" applyFont="0" applyFill="0" applyBorder="0" applyAlignment="0" applyProtection="0"/>
  </cellStyleXfs>
  <cellXfs count="341">
    <xf numFmtId="0" fontId="0" fillId="0" borderId="0" xfId="0" applyFont="1" applyAlignment="1"/>
    <xf numFmtId="0" fontId="0" fillId="7" borderId="3" xfId="0" applyFont="1" applyFill="1" applyBorder="1"/>
    <xf numFmtId="0" fontId="12" fillId="0" borderId="1" xfId="0" applyFont="1" applyBorder="1"/>
    <xf numFmtId="0" fontId="9" fillId="0" borderId="1" xfId="0" applyFont="1" applyBorder="1" applyAlignment="1">
      <alignment horizontal="left"/>
    </xf>
    <xf numFmtId="0" fontId="16" fillId="0" borderId="1" xfId="0" applyFont="1" applyBorder="1"/>
    <xf numFmtId="0" fontId="16" fillId="0" borderId="0" xfId="0" applyFont="1" applyAlignment="1">
      <alignment vertical="top" wrapText="1"/>
    </xf>
    <xf numFmtId="0" fontId="12" fillId="0" borderId="18" xfId="0" applyFont="1" applyBorder="1"/>
    <xf numFmtId="0" fontId="9" fillId="0" borderId="4" xfId="0" applyFont="1" applyBorder="1" applyAlignment="1">
      <alignment horizontal="left"/>
    </xf>
    <xf numFmtId="0" fontId="18" fillId="0" borderId="0" xfId="0" applyFont="1" applyAlignment="1">
      <alignment wrapText="1"/>
    </xf>
    <xf numFmtId="0" fontId="19" fillId="0" borderId="0" xfId="0" applyFont="1" applyAlignment="1">
      <alignment horizontal="center" wrapText="1"/>
    </xf>
    <xf numFmtId="0" fontId="18" fillId="0" borderId="0" xfId="0" applyFont="1" applyFill="1" applyAlignment="1">
      <alignment wrapText="1"/>
    </xf>
    <xf numFmtId="0" fontId="18" fillId="13" borderId="3" xfId="0" applyFont="1" applyFill="1" applyBorder="1" applyAlignment="1">
      <alignment wrapText="1"/>
    </xf>
    <xf numFmtId="0" fontId="18" fillId="13" borderId="3" xfId="0" applyFont="1" applyFill="1" applyBorder="1" applyAlignment="1">
      <alignment vertical="top" wrapText="1"/>
    </xf>
    <xf numFmtId="41" fontId="24" fillId="20" borderId="3" xfId="1" applyNumberFormat="1" applyFont="1" applyFill="1" applyAlignment="1">
      <alignment vertical="center"/>
    </xf>
    <xf numFmtId="0" fontId="18" fillId="0" borderId="0" xfId="0" applyFont="1" applyAlignment="1"/>
    <xf numFmtId="0" fontId="18" fillId="0" borderId="0" xfId="0" applyFont="1" applyFill="1" applyAlignment="1"/>
    <xf numFmtId="0" fontId="24" fillId="0" borderId="0" xfId="0" applyFont="1" applyFill="1" applyAlignment="1">
      <alignment wrapText="1"/>
    </xf>
    <xf numFmtId="3" fontId="24" fillId="0" borderId="19" xfId="0" applyNumberFormat="1" applyFont="1" applyFill="1" applyBorder="1" applyAlignment="1">
      <alignment horizontal="right" wrapText="1"/>
    </xf>
    <xf numFmtId="0" fontId="24" fillId="0" borderId="0" xfId="0" applyFont="1" applyFill="1" applyAlignment="1"/>
    <xf numFmtId="0" fontId="24" fillId="0" borderId="19" xfId="0" applyFont="1" applyFill="1" applyBorder="1" applyAlignment="1"/>
    <xf numFmtId="0" fontId="24" fillId="0" borderId="0" xfId="0" applyFont="1" applyFill="1"/>
    <xf numFmtId="0" fontId="24" fillId="22" borderId="0" xfId="0" applyFont="1" applyFill="1" applyAlignment="1"/>
    <xf numFmtId="0" fontId="24" fillId="16" borderId="0" xfId="0" applyFont="1" applyFill="1" applyAlignment="1"/>
    <xf numFmtId="0" fontId="24" fillId="0" borderId="19" xfId="0" applyFont="1" applyFill="1" applyBorder="1" applyAlignment="1">
      <alignment horizontal="right"/>
    </xf>
    <xf numFmtId="0" fontId="24" fillId="0" borderId="19" xfId="0" applyFont="1" applyFill="1" applyBorder="1" applyAlignment="1">
      <alignment horizontal="right" vertical="center" wrapText="1"/>
    </xf>
    <xf numFmtId="0" fontId="18" fillId="0" borderId="19" xfId="0" applyFont="1" applyFill="1" applyBorder="1" applyAlignment="1">
      <alignment horizontal="left" vertical="center" wrapText="1"/>
    </xf>
    <xf numFmtId="0" fontId="9" fillId="0" borderId="19" xfId="0" applyFont="1" applyBorder="1" applyAlignment="1">
      <alignment horizontal="left"/>
    </xf>
    <xf numFmtId="0" fontId="9" fillId="0" borderId="19" xfId="0" applyFont="1" applyBorder="1" applyAlignment="1">
      <alignment horizontal="left" wrapText="1"/>
    </xf>
    <xf numFmtId="0" fontId="10" fillId="0" borderId="2" xfId="0" applyFont="1" applyBorder="1" applyAlignment="1">
      <alignment vertical="top" wrapText="1"/>
    </xf>
    <xf numFmtId="0" fontId="16" fillId="0" borderId="3" xfId="0" applyFont="1" applyBorder="1" applyAlignment="1">
      <alignment vertical="top" wrapText="1"/>
    </xf>
    <xf numFmtId="0" fontId="10" fillId="0" borderId="19" xfId="0" applyFont="1" applyBorder="1" applyAlignment="1">
      <alignment horizontal="left"/>
    </xf>
    <xf numFmtId="0" fontId="31" fillId="0" borderId="19" xfId="0" applyFont="1" applyBorder="1" applyAlignment="1"/>
    <xf numFmtId="0" fontId="9" fillId="0" borderId="6" xfId="0" applyFont="1" applyBorder="1" applyAlignment="1">
      <alignment horizontal="left"/>
    </xf>
    <xf numFmtId="0" fontId="16" fillId="0" borderId="6" xfId="0" applyFont="1" applyBorder="1"/>
    <xf numFmtId="0" fontId="0" fillId="0" borderId="3" xfId="0" applyFont="1" applyBorder="1" applyAlignment="1"/>
    <xf numFmtId="0" fontId="10" fillId="0" borderId="11" xfId="0" applyFont="1" applyBorder="1" applyAlignment="1">
      <alignment vertical="top" wrapText="1"/>
    </xf>
    <xf numFmtId="0" fontId="9" fillId="0" borderId="23" xfId="0" applyFont="1" applyBorder="1" applyAlignment="1">
      <alignment horizontal="left"/>
    </xf>
    <xf numFmtId="0" fontId="10" fillId="0" borderId="23" xfId="0" applyFont="1" applyBorder="1" applyAlignment="1">
      <alignment horizontal="left"/>
    </xf>
    <xf numFmtId="0" fontId="9" fillId="0" borderId="23" xfId="0" applyFont="1" applyBorder="1" applyAlignment="1">
      <alignment horizontal="left" wrapText="1"/>
    </xf>
    <xf numFmtId="0" fontId="15" fillId="0" borderId="19" xfId="0" applyFont="1" applyBorder="1" applyAlignment="1">
      <alignment horizontal="center"/>
    </xf>
    <xf numFmtId="0" fontId="20" fillId="12" borderId="19" xfId="0" applyFont="1" applyFill="1" applyBorder="1" applyAlignment="1">
      <alignment horizontal="center" vertical="center" wrapText="1"/>
    </xf>
    <xf numFmtId="0" fontId="15" fillId="0" borderId="3" xfId="0" applyFont="1" applyBorder="1" applyAlignment="1">
      <alignment horizontal="center"/>
    </xf>
    <xf numFmtId="0" fontId="15" fillId="0" borderId="23" xfId="0" applyFont="1" applyBorder="1" applyAlignment="1">
      <alignment horizontal="center"/>
    </xf>
    <xf numFmtId="0" fontId="15" fillId="0" borderId="20" xfId="0" applyFont="1" applyBorder="1" applyAlignment="1">
      <alignment horizontal="center"/>
    </xf>
    <xf numFmtId="0" fontId="12" fillId="0" borderId="10" xfId="0" applyFont="1" applyBorder="1"/>
    <xf numFmtId="0" fontId="12" fillId="0" borderId="7" xfId="0" applyFont="1" applyBorder="1"/>
    <xf numFmtId="0" fontId="11" fillId="0" borderId="3" xfId="0" applyFont="1" applyBorder="1" applyAlignment="1">
      <alignment horizontal="center"/>
    </xf>
    <xf numFmtId="0" fontId="18" fillId="0" borderId="3" xfId="0" applyFont="1" applyBorder="1"/>
    <xf numFmtId="0" fontId="18" fillId="0" borderId="3" xfId="0" applyFont="1" applyFill="1" applyBorder="1" applyAlignment="1"/>
    <xf numFmtId="0" fontId="17" fillId="0" borderId="0" xfId="0" applyFont="1" applyAlignment="1"/>
    <xf numFmtId="0" fontId="10" fillId="0" borderId="19" xfId="0" applyFont="1" applyBorder="1" applyAlignment="1"/>
    <xf numFmtId="0" fontId="10" fillId="0" borderId="19" xfId="0" applyFont="1" applyFill="1" applyBorder="1" applyAlignment="1"/>
    <xf numFmtId="0" fontId="7" fillId="0" borderId="19" xfId="0" applyFont="1" applyBorder="1" applyAlignment="1">
      <alignment horizontal="center"/>
    </xf>
    <xf numFmtId="0" fontId="7" fillId="0" borderId="19" xfId="0" applyFont="1" applyBorder="1" applyAlignment="1"/>
    <xf numFmtId="0" fontId="7" fillId="0" borderId="19" xfId="0" applyFont="1" applyBorder="1"/>
    <xf numFmtId="0" fontId="7" fillId="0" borderId="3" xfId="0" applyFont="1" applyBorder="1" applyAlignment="1"/>
    <xf numFmtId="0" fontId="7" fillId="0" borderId="19" xfId="0" applyFont="1" applyFill="1" applyBorder="1" applyAlignment="1"/>
    <xf numFmtId="0" fontId="31" fillId="0" borderId="0" xfId="0" applyFont="1" applyAlignment="1"/>
    <xf numFmtId="0" fontId="7" fillId="0" borderId="22" xfId="0" applyFont="1" applyBorder="1" applyAlignment="1"/>
    <xf numFmtId="0" fontId="33" fillId="0" borderId="19" xfId="0" applyFont="1" applyBorder="1" applyAlignment="1"/>
    <xf numFmtId="0" fontId="33" fillId="0" borderId="19" xfId="0" applyFont="1" applyFill="1" applyBorder="1" applyAlignment="1"/>
    <xf numFmtId="0" fontId="18" fillId="0" borderId="19" xfId="0" applyFont="1" applyFill="1" applyBorder="1" applyAlignment="1">
      <alignment wrapText="1"/>
    </xf>
    <xf numFmtId="3" fontId="18" fillId="0" borderId="19" xfId="0" applyNumberFormat="1" applyFont="1" applyFill="1" applyBorder="1" applyAlignment="1">
      <alignment horizontal="left" vertical="center" wrapText="1"/>
    </xf>
    <xf numFmtId="49" fontId="18" fillId="0" borderId="19" xfId="0" applyNumberFormat="1" applyFont="1" applyFill="1" applyBorder="1" applyAlignment="1">
      <alignment horizontal="left" vertical="center" wrapText="1"/>
    </xf>
    <xf numFmtId="166" fontId="18" fillId="0" borderId="19" xfId="0" applyNumberFormat="1" applyFont="1" applyFill="1" applyBorder="1" applyAlignment="1">
      <alignment horizontal="left" vertical="center" wrapText="1"/>
    </xf>
    <xf numFmtId="9" fontId="18" fillId="0" borderId="19" xfId="0" applyNumberFormat="1" applyFont="1" applyFill="1" applyBorder="1" applyAlignment="1">
      <alignment horizontal="left" vertical="center" wrapText="1"/>
    </xf>
    <xf numFmtId="165" fontId="18" fillId="0" borderId="19" xfId="0" applyNumberFormat="1" applyFont="1" applyFill="1" applyBorder="1" applyAlignment="1">
      <alignment horizontal="left" vertical="center" wrapText="1"/>
    </xf>
    <xf numFmtId="3" fontId="24" fillId="0" borderId="19" xfId="0" applyNumberFormat="1" applyFont="1" applyFill="1" applyBorder="1" applyAlignment="1">
      <alignment horizontal="left" vertical="center" wrapText="1"/>
    </xf>
    <xf numFmtId="0" fontId="24" fillId="0" borderId="19" xfId="0" applyFont="1" applyFill="1" applyBorder="1" applyAlignment="1">
      <alignment horizontal="left" vertical="center" wrapText="1"/>
    </xf>
    <xf numFmtId="10" fontId="24" fillId="0" borderId="19" xfId="0" applyNumberFormat="1" applyFont="1" applyFill="1" applyBorder="1" applyAlignment="1">
      <alignment horizontal="left" vertical="center" wrapText="1"/>
    </xf>
    <xf numFmtId="9" fontId="24" fillId="0" borderId="19" xfId="0" applyNumberFormat="1" applyFont="1" applyFill="1" applyBorder="1" applyAlignment="1">
      <alignment horizontal="left" vertical="center" wrapText="1"/>
    </xf>
    <xf numFmtId="166" fontId="24" fillId="0" borderId="19" xfId="0" applyNumberFormat="1" applyFont="1" applyFill="1" applyBorder="1" applyAlignment="1">
      <alignment horizontal="left" vertical="center" wrapText="1"/>
    </xf>
    <xf numFmtId="0" fontId="24" fillId="22" borderId="19" xfId="0" applyFont="1" applyFill="1" applyBorder="1" applyAlignment="1">
      <alignment horizontal="left" vertical="center" wrapText="1"/>
    </xf>
    <xf numFmtId="0" fontId="28" fillId="0" borderId="19" xfId="0" applyFont="1" applyFill="1" applyBorder="1" applyAlignment="1">
      <alignment horizontal="left" vertical="center" wrapText="1"/>
    </xf>
    <xf numFmtId="166" fontId="24" fillId="22" borderId="19" xfId="0" applyNumberFormat="1" applyFont="1" applyFill="1" applyBorder="1" applyAlignment="1">
      <alignment horizontal="left" vertical="center" wrapText="1"/>
    </xf>
    <xf numFmtId="9" fontId="24" fillId="22" borderId="19" xfId="0" applyNumberFormat="1" applyFont="1" applyFill="1" applyBorder="1" applyAlignment="1">
      <alignment horizontal="left" vertical="center" wrapText="1"/>
    </xf>
    <xf numFmtId="0" fontId="24" fillId="0" borderId="19" xfId="0" applyFont="1" applyFill="1" applyBorder="1" applyAlignment="1">
      <alignment vertical="center" wrapText="1"/>
    </xf>
    <xf numFmtId="3" fontId="24" fillId="0" borderId="19" xfId="0" applyNumberFormat="1" applyFont="1" applyFill="1" applyBorder="1" applyAlignment="1">
      <alignment wrapText="1"/>
    </xf>
    <xf numFmtId="0" fontId="24" fillId="0" borderId="19" xfId="0" applyNumberFormat="1" applyFont="1" applyFill="1" applyBorder="1" applyAlignment="1">
      <alignment horizontal="left" vertical="center" wrapText="1"/>
    </xf>
    <xf numFmtId="0" fontId="24" fillId="0" borderId="19" xfId="0" applyFont="1" applyFill="1" applyBorder="1" applyAlignment="1">
      <alignment horizontal="left" vertical="top" wrapText="1"/>
    </xf>
    <xf numFmtId="0" fontId="6" fillId="0" borderId="19" xfId="0" applyFont="1" applyBorder="1" applyAlignment="1"/>
    <xf numFmtId="0" fontId="32" fillId="24" borderId="19" xfId="0" applyFont="1" applyFill="1" applyBorder="1" applyAlignment="1">
      <alignment horizontal="center"/>
    </xf>
    <xf numFmtId="0" fontId="7" fillId="0" borderId="19" xfId="0" applyFont="1" applyFill="1" applyBorder="1" applyAlignment="1">
      <alignment horizontal="center"/>
    </xf>
    <xf numFmtId="0" fontId="18" fillId="0" borderId="23" xfId="0" applyFont="1" applyFill="1" applyBorder="1" applyAlignment="1">
      <alignment horizontal="left" vertical="center" wrapText="1"/>
    </xf>
    <xf numFmtId="0" fontId="18" fillId="0" borderId="19" xfId="0" applyNumberFormat="1" applyFont="1" applyFill="1" applyBorder="1" applyAlignment="1">
      <alignment horizontal="left" vertical="center" wrapText="1"/>
    </xf>
    <xf numFmtId="0" fontId="18" fillId="0" borderId="19" xfId="0" applyFont="1" applyFill="1" applyBorder="1" applyAlignment="1">
      <alignment horizontal="left" vertical="top" wrapText="1"/>
    </xf>
    <xf numFmtId="165" fontId="18" fillId="0" borderId="19" xfId="0" applyNumberFormat="1" applyFont="1" applyFill="1" applyBorder="1" applyAlignment="1">
      <alignment horizontal="left" vertical="top" wrapText="1"/>
    </xf>
    <xf numFmtId="0" fontId="18" fillId="0" borderId="19" xfId="0" applyFont="1" applyFill="1" applyBorder="1" applyAlignment="1">
      <alignment vertical="top" wrapText="1"/>
    </xf>
    <xf numFmtId="0" fontId="5" fillId="0" borderId="19" xfId="0" applyFont="1" applyBorder="1" applyAlignment="1">
      <alignment horizontal="left"/>
    </xf>
    <xf numFmtId="0" fontId="24" fillId="0" borderId="19" xfId="0" applyFont="1" applyFill="1" applyBorder="1" applyAlignment="1">
      <alignment horizontal="left" wrapText="1"/>
    </xf>
    <xf numFmtId="0" fontId="24" fillId="0" borderId="19" xfId="0" applyFont="1" applyFill="1" applyBorder="1" applyAlignment="1">
      <alignment wrapText="1"/>
    </xf>
    <xf numFmtId="0" fontId="4" fillId="0" borderId="19" xfId="0" applyFont="1" applyFill="1" applyBorder="1" applyAlignment="1"/>
    <xf numFmtId="0" fontId="3" fillId="0" borderId="19" xfId="0" applyFont="1" applyBorder="1"/>
    <xf numFmtId="0" fontId="31" fillId="0" borderId="19" xfId="0" applyFont="1" applyBorder="1" applyAlignment="1">
      <alignment horizontal="center"/>
    </xf>
    <xf numFmtId="0" fontId="34" fillId="23" borderId="23" xfId="0" applyFont="1" applyFill="1" applyBorder="1" applyAlignment="1">
      <alignment horizontal="center" vertical="center" wrapText="1"/>
    </xf>
    <xf numFmtId="0" fontId="32" fillId="23" borderId="23" xfId="0" applyFont="1" applyFill="1" applyBorder="1" applyAlignment="1">
      <alignment horizontal="center" vertical="center" wrapText="1"/>
    </xf>
    <xf numFmtId="0" fontId="34" fillId="23" borderId="23" xfId="0" applyFont="1" applyFill="1" applyBorder="1" applyAlignment="1">
      <alignment horizontal="center" vertical="center"/>
    </xf>
    <xf numFmtId="0" fontId="34" fillId="23" borderId="21" xfId="0" applyFont="1" applyFill="1" applyBorder="1" applyAlignment="1">
      <alignment vertical="center" wrapText="1"/>
    </xf>
    <xf numFmtId="0" fontId="32" fillId="23" borderId="21" xfId="0" applyFont="1" applyFill="1" applyBorder="1" applyAlignment="1">
      <alignment vertical="center" wrapText="1"/>
    </xf>
    <xf numFmtId="0" fontId="32" fillId="24" borderId="22" xfId="0" applyFont="1" applyFill="1" applyBorder="1" applyAlignment="1">
      <alignment horizontal="center"/>
    </xf>
    <xf numFmtId="0" fontId="34" fillId="23" borderId="21" xfId="0" applyFont="1" applyFill="1" applyBorder="1" applyAlignment="1">
      <alignment vertical="center"/>
    </xf>
    <xf numFmtId="0" fontId="34" fillId="23" borderId="3" xfId="0" applyFont="1" applyFill="1" applyBorder="1" applyAlignment="1">
      <alignment vertical="center"/>
    </xf>
    <xf numFmtId="0" fontId="34" fillId="23" borderId="3" xfId="0" applyFont="1" applyFill="1" applyBorder="1" applyAlignment="1">
      <alignment horizontal="center" vertical="center"/>
    </xf>
    <xf numFmtId="0" fontId="21" fillId="12" borderId="21" xfId="0" applyFont="1" applyFill="1" applyBorder="1" applyAlignment="1">
      <alignment vertical="center"/>
    </xf>
    <xf numFmtId="0" fontId="21" fillId="12" borderId="21" xfId="0" applyFont="1" applyFill="1" applyBorder="1" applyAlignment="1">
      <alignment vertical="center" wrapText="1"/>
    </xf>
    <xf numFmtId="0" fontId="21" fillId="14" borderId="21" xfId="0" applyFont="1" applyFill="1" applyBorder="1" applyAlignment="1">
      <alignment vertical="center" wrapText="1"/>
    </xf>
    <xf numFmtId="0" fontId="20" fillId="14" borderId="21" xfId="0" applyFont="1" applyFill="1" applyBorder="1" applyAlignment="1">
      <alignment vertical="center" wrapText="1"/>
    </xf>
    <xf numFmtId="0" fontId="18" fillId="0" borderId="23" xfId="0" applyFont="1" applyFill="1" applyBorder="1" applyAlignment="1">
      <alignment horizontal="left" vertical="top" wrapText="1"/>
    </xf>
    <xf numFmtId="3" fontId="18" fillId="0" borderId="23" xfId="0" applyNumberFormat="1" applyFont="1" applyFill="1" applyBorder="1" applyAlignment="1">
      <alignment horizontal="left" vertical="center" wrapText="1"/>
    </xf>
    <xf numFmtId="0" fontId="32" fillId="23" borderId="21" xfId="0" applyFont="1" applyFill="1" applyBorder="1" applyAlignment="1">
      <alignment vertical="center"/>
    </xf>
    <xf numFmtId="0" fontId="35" fillId="12" borderId="19" xfId="0" applyFont="1" applyFill="1" applyBorder="1" applyAlignment="1">
      <alignment horizontal="center" vertical="center" wrapText="1"/>
    </xf>
    <xf numFmtId="0" fontId="32" fillId="12" borderId="19" xfId="0" applyFont="1" applyFill="1" applyBorder="1" applyAlignment="1">
      <alignment horizontal="center" vertical="center"/>
    </xf>
    <xf numFmtId="0" fontId="32" fillId="12" borderId="22" xfId="0" applyFont="1" applyFill="1" applyBorder="1" applyAlignment="1">
      <alignment horizontal="center" vertical="center"/>
    </xf>
    <xf numFmtId="0" fontId="32" fillId="12" borderId="23" xfId="0" applyFont="1" applyFill="1" applyBorder="1" applyAlignment="1">
      <alignment horizontal="center" vertical="center"/>
    </xf>
    <xf numFmtId="0" fontId="32" fillId="12" borderId="23" xfId="0" applyFont="1" applyFill="1" applyBorder="1" applyAlignment="1">
      <alignment horizontal="center" vertical="center" wrapText="1"/>
    </xf>
    <xf numFmtId="0" fontId="32" fillId="14" borderId="23" xfId="0" applyFont="1" applyFill="1" applyBorder="1" applyAlignment="1">
      <alignment horizontal="center" vertical="center" wrapText="1"/>
    </xf>
    <xf numFmtId="0" fontId="35" fillId="14" borderId="23"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37" fillId="2" borderId="23" xfId="0" applyFont="1" applyFill="1" applyBorder="1" applyAlignment="1">
      <alignment horizontal="center" vertical="center" wrapText="1"/>
    </xf>
    <xf numFmtId="0" fontId="32" fillId="2" borderId="23"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37" fillId="2" borderId="25" xfId="0" applyFont="1" applyFill="1" applyBorder="1" applyAlignment="1">
      <alignment horizontal="center" vertical="center" wrapText="1"/>
    </xf>
    <xf numFmtId="0" fontId="37" fillId="2" borderId="28" xfId="0" applyFont="1" applyFill="1" applyBorder="1" applyAlignment="1">
      <alignment horizontal="center" vertical="center" wrapText="1"/>
    </xf>
    <xf numFmtId="0" fontId="35" fillId="12" borderId="21" xfId="0" applyFont="1" applyFill="1" applyBorder="1" applyAlignment="1">
      <alignment vertical="center" wrapText="1"/>
    </xf>
    <xf numFmtId="0" fontId="35" fillId="12" borderId="23" xfId="0" applyFont="1" applyFill="1" applyBorder="1" applyAlignment="1">
      <alignment horizontal="center" vertical="center" wrapText="1"/>
    </xf>
    <xf numFmtId="0" fontId="32" fillId="2" borderId="27"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32" fillId="12" borderId="21" xfId="0" applyFont="1" applyFill="1" applyBorder="1" applyAlignment="1">
      <alignment horizontal="center" vertical="center" wrapText="1"/>
    </xf>
    <xf numFmtId="0" fontId="32" fillId="12" borderId="19" xfId="0" applyFont="1" applyFill="1" applyBorder="1" applyAlignment="1">
      <alignment horizontal="center" vertical="center" wrapText="1"/>
    </xf>
    <xf numFmtId="0" fontId="32" fillId="12" borderId="22" xfId="0" applyFont="1" applyFill="1" applyBorder="1" applyAlignment="1">
      <alignment horizontal="center" vertical="center" wrapText="1"/>
    </xf>
    <xf numFmtId="9" fontId="18" fillId="0" borderId="19" xfId="0" applyNumberFormat="1" applyFont="1" applyFill="1" applyBorder="1" applyAlignment="1">
      <alignment horizontal="right" vertical="center" wrapText="1"/>
    </xf>
    <xf numFmtId="0" fontId="18" fillId="0" borderId="19" xfId="0" applyFont="1" applyFill="1" applyBorder="1" applyAlignment="1">
      <alignment horizontal="right" vertical="center" wrapText="1"/>
    </xf>
    <xf numFmtId="0" fontId="18" fillId="0" borderId="19" xfId="0" applyFont="1" applyFill="1" applyBorder="1" applyAlignment="1">
      <alignment horizontal="center" vertical="center" wrapText="1"/>
    </xf>
    <xf numFmtId="1" fontId="18" fillId="0" borderId="19" xfId="0" applyNumberFormat="1" applyFont="1" applyFill="1" applyBorder="1" applyAlignment="1">
      <alignment horizontal="right" vertical="center" wrapText="1"/>
    </xf>
    <xf numFmtId="0" fontId="18"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0" fontId="18" fillId="0" borderId="19" xfId="0" applyFont="1" applyFill="1" applyBorder="1" applyAlignment="1">
      <alignment vertical="center" wrapText="1"/>
    </xf>
    <xf numFmtId="1" fontId="18" fillId="0" borderId="19" xfId="0" applyNumberFormat="1" applyFont="1" applyFill="1" applyBorder="1" applyAlignment="1">
      <alignment horizontal="left" vertical="center" wrapText="1"/>
    </xf>
    <xf numFmtId="165" fontId="18" fillId="0" borderId="19" xfId="0" applyNumberFormat="1" applyFont="1" applyFill="1" applyBorder="1" applyAlignment="1">
      <alignment vertical="center" wrapText="1"/>
    </xf>
    <xf numFmtId="4" fontId="18" fillId="0" borderId="19" xfId="0" applyNumberFormat="1" applyFont="1" applyFill="1" applyBorder="1" applyAlignment="1">
      <alignment horizontal="left" vertical="center" wrapText="1"/>
    </xf>
    <xf numFmtId="0" fontId="25" fillId="0" borderId="19" xfId="0" applyFont="1" applyFill="1" applyBorder="1" applyAlignment="1">
      <alignment horizontal="right" vertical="center" wrapText="1"/>
    </xf>
    <xf numFmtId="0" fontId="22" fillId="0" borderId="19" xfId="0" applyFont="1" applyFill="1" applyBorder="1" applyAlignment="1">
      <alignment horizontal="left" wrapText="1"/>
    </xf>
    <xf numFmtId="0" fontId="24" fillId="0" borderId="19" xfId="0" applyFont="1" applyFill="1" applyBorder="1" applyAlignment="1">
      <alignment horizontal="center" vertical="center" wrapText="1"/>
    </xf>
    <xf numFmtId="3" fontId="24" fillId="0" borderId="19" xfId="0" applyNumberFormat="1" applyFont="1" applyFill="1" applyBorder="1" applyAlignment="1">
      <alignment horizontal="right" vertical="center" wrapText="1"/>
    </xf>
    <xf numFmtId="9" fontId="24" fillId="0" borderId="19" xfId="0" applyNumberFormat="1" applyFont="1" applyFill="1" applyBorder="1" applyAlignment="1">
      <alignment horizontal="right" vertical="center" wrapText="1"/>
    </xf>
    <xf numFmtId="4" fontId="24" fillId="0" borderId="19" xfId="0" applyNumberFormat="1" applyFont="1" applyFill="1" applyBorder="1" applyAlignment="1">
      <alignment horizontal="right" vertical="center" wrapText="1"/>
    </xf>
    <xf numFmtId="166" fontId="24" fillId="0" borderId="19" xfId="0" applyNumberFormat="1" applyFont="1" applyFill="1" applyBorder="1" applyAlignment="1">
      <alignment horizontal="right" vertical="center" wrapText="1"/>
    </xf>
    <xf numFmtId="0" fontId="24" fillId="0" borderId="19" xfId="0" applyNumberFormat="1" applyFont="1" applyFill="1" applyBorder="1" applyAlignment="1">
      <alignment horizontal="right" vertical="center" wrapText="1"/>
    </xf>
    <xf numFmtId="1" fontId="24" fillId="0" borderId="19" xfId="0" applyNumberFormat="1" applyFont="1" applyFill="1" applyBorder="1" applyAlignment="1">
      <alignment horizontal="right" vertical="center" wrapText="1"/>
    </xf>
    <xf numFmtId="0" fontId="24" fillId="0" borderId="19" xfId="0" applyFont="1" applyFill="1" applyBorder="1" applyAlignment="1">
      <alignment horizontal="left"/>
    </xf>
    <xf numFmtId="49" fontId="24" fillId="0" borderId="19" xfId="0" applyNumberFormat="1" applyFont="1" applyFill="1" applyBorder="1" applyAlignment="1">
      <alignment horizontal="left" vertical="center" wrapText="1"/>
    </xf>
    <xf numFmtId="164" fontId="24" fillId="0" borderId="19" xfId="0" applyNumberFormat="1" applyFont="1" applyFill="1" applyBorder="1" applyAlignment="1">
      <alignment horizontal="right" vertical="center" wrapText="1"/>
    </xf>
    <xf numFmtId="0" fontId="32" fillId="12" borderId="27" xfId="0" applyFont="1" applyFill="1" applyBorder="1" applyAlignment="1">
      <alignment horizontal="center" vertical="center" wrapText="1"/>
    </xf>
    <xf numFmtId="0" fontId="32" fillId="12" borderId="26" xfId="0" applyFont="1" applyFill="1" applyBorder="1" applyAlignment="1">
      <alignment horizontal="center" vertical="center" wrapText="1"/>
    </xf>
    <xf numFmtId="0" fontId="36" fillId="12" borderId="22" xfId="0" applyFont="1" applyFill="1" applyBorder="1" applyAlignment="1">
      <alignment vertical="center"/>
    </xf>
    <xf numFmtId="0" fontId="36" fillId="12" borderId="24" xfId="0" applyFont="1" applyFill="1" applyBorder="1" applyAlignment="1">
      <alignment vertical="center"/>
    </xf>
    <xf numFmtId="0" fontId="26" fillId="0" borderId="0" xfId="0" applyFont="1" applyFill="1" applyAlignment="1"/>
    <xf numFmtId="0" fontId="2" fillId="0" borderId="3" xfId="5"/>
    <xf numFmtId="0" fontId="2" fillId="0" borderId="3" xfId="5" applyAlignment="1">
      <alignment horizontal="center"/>
    </xf>
    <xf numFmtId="0" fontId="34" fillId="21" borderId="20" xfId="5" applyFont="1" applyFill="1" applyBorder="1" applyAlignment="1" applyProtection="1">
      <alignment horizontal="center" vertical="center"/>
    </xf>
    <xf numFmtId="0" fontId="34" fillId="21" borderId="19" xfId="5" applyFont="1" applyFill="1" applyBorder="1" applyAlignment="1" applyProtection="1">
      <alignment horizontal="center" vertical="center"/>
    </xf>
    <xf numFmtId="0" fontId="39" fillId="0" borderId="21" xfId="5" applyFont="1" applyBorder="1" applyAlignment="1" applyProtection="1">
      <alignment horizontal="center" vertical="center"/>
    </xf>
    <xf numFmtId="0" fontId="39" fillId="25" borderId="21" xfId="5" applyFont="1" applyFill="1" applyBorder="1" applyAlignment="1" applyProtection="1">
      <alignment horizontal="center" vertical="center"/>
    </xf>
    <xf numFmtId="0" fontId="39" fillId="25" borderId="25" xfId="5" applyFont="1" applyFill="1" applyBorder="1" applyAlignment="1" applyProtection="1">
      <alignment horizontal="center" vertical="center"/>
    </xf>
    <xf numFmtId="0" fontId="39" fillId="23" borderId="29" xfId="5" applyFont="1" applyFill="1" applyBorder="1" applyAlignment="1" applyProtection="1">
      <alignment horizontal="center" vertical="center"/>
    </xf>
    <xf numFmtId="0" fontId="39" fillId="0" borderId="29" xfId="5" applyFont="1" applyBorder="1" applyAlignment="1" applyProtection="1">
      <alignment horizontal="center" vertical="center"/>
    </xf>
    <xf numFmtId="0" fontId="39" fillId="25" borderId="29" xfId="5" applyFont="1" applyFill="1" applyBorder="1" applyAlignment="1" applyProtection="1">
      <alignment horizontal="center" vertical="center"/>
    </xf>
    <xf numFmtId="0" fontId="39" fillId="25" borderId="30" xfId="5" applyFont="1" applyFill="1" applyBorder="1" applyAlignment="1" applyProtection="1">
      <alignment horizontal="center" vertical="center"/>
    </xf>
    <xf numFmtId="0" fontId="39" fillId="23" borderId="23" xfId="5" applyFont="1" applyFill="1" applyBorder="1" applyAlignment="1" applyProtection="1">
      <alignment horizontal="center" vertical="center"/>
    </xf>
    <xf numFmtId="0" fontId="34" fillId="21" borderId="19" xfId="5" applyFont="1" applyFill="1" applyBorder="1" applyAlignment="1" applyProtection="1">
      <alignment horizontal="center"/>
    </xf>
    <xf numFmtId="0" fontId="0" fillId="0" borderId="19" xfId="0" applyFont="1" applyBorder="1" applyAlignment="1"/>
    <xf numFmtId="0" fontId="18" fillId="0" borderId="19" xfId="0" applyFont="1" applyFill="1" applyBorder="1" applyAlignment="1"/>
    <xf numFmtId="0" fontId="18" fillId="0" borderId="19" xfId="0" applyFont="1" applyFill="1" applyBorder="1" applyAlignment="1">
      <alignment horizontal="center" wrapText="1"/>
    </xf>
    <xf numFmtId="0" fontId="18" fillId="0" borderId="0" xfId="0" applyFont="1" applyAlignment="1">
      <alignment horizontal="center" vertical="center"/>
    </xf>
    <xf numFmtId="0" fontId="18" fillId="0" borderId="19"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0" xfId="0" applyFont="1" applyFill="1" applyAlignment="1">
      <alignment horizontal="center" vertical="center"/>
    </xf>
    <xf numFmtId="0" fontId="24" fillId="0" borderId="21" xfId="0" applyFont="1" applyFill="1" applyBorder="1" applyAlignment="1">
      <alignment horizontal="center" vertical="center"/>
    </xf>
    <xf numFmtId="0" fontId="18" fillId="0" borderId="3" xfId="6" applyFont="1" applyAlignment="1">
      <alignment wrapText="1"/>
    </xf>
    <xf numFmtId="0" fontId="19" fillId="0" borderId="3" xfId="6" applyFont="1" applyAlignment="1">
      <alignment horizontal="center"/>
    </xf>
    <xf numFmtId="0" fontId="19" fillId="0" borderId="21" xfId="6" applyFont="1" applyBorder="1" applyAlignment="1">
      <alignment horizontal="center" wrapText="1"/>
    </xf>
    <xf numFmtId="0" fontId="19" fillId="0" borderId="3" xfId="6" applyFont="1" applyAlignment="1">
      <alignment horizontal="center" wrapText="1"/>
    </xf>
    <xf numFmtId="0" fontId="19" fillId="0" borderId="3" xfId="6" applyFont="1" applyAlignment="1">
      <alignment horizontal="right" wrapText="1"/>
    </xf>
    <xf numFmtId="0" fontId="18" fillId="0" borderId="3" xfId="6" applyFont="1"/>
    <xf numFmtId="0" fontId="20" fillId="12" borderId="21" xfId="6" applyFont="1" applyFill="1" applyBorder="1" applyAlignment="1">
      <alignment horizontal="center" vertical="center" wrapText="1"/>
    </xf>
    <xf numFmtId="0" fontId="21" fillId="12" borderId="21" xfId="6" applyFont="1" applyFill="1" applyBorder="1" applyAlignment="1">
      <alignment horizontal="center" vertical="center" wrapText="1"/>
    </xf>
    <xf numFmtId="0" fontId="21" fillId="12" borderId="25" xfId="6" applyFont="1" applyFill="1" applyBorder="1" applyAlignment="1">
      <alignment horizontal="center" vertical="center" wrapText="1"/>
    </xf>
    <xf numFmtId="0" fontId="27" fillId="2" borderId="21" xfId="6" applyFont="1" applyFill="1" applyBorder="1" applyAlignment="1">
      <alignment horizontal="center" vertical="center" wrapText="1"/>
    </xf>
    <xf numFmtId="0" fontId="27" fillId="2" borderId="25" xfId="6" applyFont="1" applyFill="1" applyBorder="1" applyAlignment="1">
      <alignment horizontal="center" vertical="center" wrapText="1"/>
    </xf>
    <xf numFmtId="0" fontId="21" fillId="2" borderId="21" xfId="6" applyFont="1" applyFill="1" applyBorder="1" applyAlignment="1">
      <alignment horizontal="center" vertical="center" wrapText="1"/>
    </xf>
    <xf numFmtId="0" fontId="20" fillId="2" borderId="21" xfId="6" applyFont="1" applyFill="1" applyBorder="1" applyAlignment="1">
      <alignment horizontal="center" vertical="center" wrapText="1"/>
    </xf>
    <xf numFmtId="0" fontId="20" fillId="26" borderId="21" xfId="6" applyFont="1" applyFill="1" applyBorder="1" applyAlignment="1">
      <alignment horizontal="right" vertical="center" wrapText="1"/>
    </xf>
    <xf numFmtId="0" fontId="21" fillId="6" borderId="19" xfId="6" applyFont="1" applyFill="1" applyBorder="1" applyAlignment="1">
      <alignment horizontal="center" vertical="center" wrapText="1"/>
    </xf>
    <xf numFmtId="0" fontId="20" fillId="6" borderId="19" xfId="6" applyFont="1" applyFill="1" applyBorder="1" applyAlignment="1">
      <alignment horizontal="center" vertical="center" wrapText="1"/>
    </xf>
    <xf numFmtId="0" fontId="20" fillId="3" borderId="19" xfId="6" applyFont="1" applyFill="1" applyBorder="1" applyAlignment="1">
      <alignment horizontal="center" vertical="center" wrapText="1"/>
    </xf>
    <xf numFmtId="0" fontId="21" fillId="10" borderId="19" xfId="6" applyFont="1" applyFill="1" applyBorder="1" applyAlignment="1">
      <alignment horizontal="center" vertical="center" wrapText="1"/>
    </xf>
    <xf numFmtId="0" fontId="20" fillId="10" borderId="19" xfId="6" applyFont="1" applyFill="1" applyBorder="1" applyAlignment="1">
      <alignment horizontal="center" vertical="center" wrapText="1"/>
    </xf>
    <xf numFmtId="0" fontId="21" fillId="4" borderId="19" xfId="6" applyFont="1" applyFill="1" applyBorder="1" applyAlignment="1">
      <alignment horizontal="center" vertical="center" wrapText="1"/>
    </xf>
    <xf numFmtId="0" fontId="20" fillId="4" borderId="19" xfId="6" applyFont="1" applyFill="1" applyBorder="1" applyAlignment="1">
      <alignment horizontal="center" vertical="center" wrapText="1"/>
    </xf>
    <xf numFmtId="0" fontId="20" fillId="12" borderId="23" xfId="6" applyFont="1" applyFill="1" applyBorder="1" applyAlignment="1">
      <alignment horizontal="center" vertical="center" wrapText="1"/>
    </xf>
    <xf numFmtId="0" fontId="21" fillId="12" borderId="23" xfId="6" applyFont="1" applyFill="1" applyBorder="1" applyAlignment="1">
      <alignment horizontal="center" vertical="center" wrapText="1"/>
    </xf>
    <xf numFmtId="0" fontId="21" fillId="12" borderId="28" xfId="6" applyFont="1" applyFill="1" applyBorder="1" applyAlignment="1">
      <alignment horizontal="center" vertical="center" wrapText="1"/>
    </xf>
    <xf numFmtId="0" fontId="27" fillId="2" borderId="23" xfId="6" applyFont="1" applyFill="1" applyBorder="1" applyAlignment="1">
      <alignment horizontal="center" vertical="center" wrapText="1"/>
    </xf>
    <xf numFmtId="0" fontId="27" fillId="2" borderId="28" xfId="6" applyFont="1" applyFill="1" applyBorder="1" applyAlignment="1">
      <alignment horizontal="center" vertical="center" wrapText="1"/>
    </xf>
    <xf numFmtId="0" fontId="21" fillId="2" borderId="23" xfId="6" applyFont="1" applyFill="1" applyBorder="1" applyAlignment="1">
      <alignment horizontal="center" vertical="center" wrapText="1"/>
    </xf>
    <xf numFmtId="0" fontId="20" fillId="2" borderId="23" xfId="6" applyFont="1" applyFill="1" applyBorder="1" applyAlignment="1">
      <alignment horizontal="center" vertical="center" wrapText="1"/>
    </xf>
    <xf numFmtId="0" fontId="20" fillId="26" borderId="23" xfId="6" applyFont="1" applyFill="1" applyBorder="1" applyAlignment="1">
      <alignment horizontal="center" vertical="center" wrapText="1"/>
    </xf>
    <xf numFmtId="0" fontId="21" fillId="6" borderId="20" xfId="6" applyFont="1" applyFill="1" applyBorder="1" applyAlignment="1">
      <alignment horizontal="center" vertical="center" wrapText="1"/>
    </xf>
    <xf numFmtId="3" fontId="23" fillId="6" borderId="19" xfId="6" applyNumberFormat="1" applyFont="1" applyFill="1" applyBorder="1" applyAlignment="1">
      <alignment horizontal="center" vertical="center" wrapText="1"/>
    </xf>
    <xf numFmtId="0" fontId="23" fillId="6" borderId="19" xfId="6" applyFont="1" applyFill="1" applyBorder="1" applyAlignment="1">
      <alignment horizontal="center" vertical="center" wrapText="1"/>
    </xf>
    <xf numFmtId="0" fontId="23" fillId="10" borderId="19" xfId="6" applyFont="1" applyFill="1" applyBorder="1" applyAlignment="1">
      <alignment horizontal="center" vertical="center" wrapText="1"/>
    </xf>
    <xf numFmtId="0" fontId="24" fillId="0" borderId="19" xfId="6" applyFont="1" applyBorder="1" applyAlignment="1">
      <alignment horizontal="center" vertical="center" wrapText="1"/>
    </xf>
    <xf numFmtId="0" fontId="24" fillId="0" borderId="10" xfId="6" applyFont="1" applyBorder="1" applyAlignment="1">
      <alignment horizontal="left" vertical="center" wrapText="1"/>
    </xf>
    <xf numFmtId="0" fontId="24" fillId="0" borderId="6" xfId="6" applyFont="1" applyBorder="1" applyAlignment="1">
      <alignment horizontal="left" vertical="center" wrapText="1"/>
    </xf>
    <xf numFmtId="9" fontId="24" fillId="0" borderId="6" xfId="6" applyNumberFormat="1" applyFont="1" applyBorder="1" applyAlignment="1">
      <alignment horizontal="right" vertical="center" wrapText="1"/>
    </xf>
    <xf numFmtId="0" fontId="24" fillId="0" borderId="6" xfId="6" applyFont="1" applyBorder="1" applyAlignment="1">
      <alignment horizontal="right" vertical="center" wrapText="1"/>
    </xf>
    <xf numFmtId="0" fontId="24" fillId="0" borderId="11" xfId="6" applyFont="1" applyBorder="1" applyAlignment="1">
      <alignment horizontal="right" vertical="center" wrapText="1"/>
    </xf>
    <xf numFmtId="3" fontId="24" fillId="0" borderId="6" xfId="6" applyNumberFormat="1" applyFont="1" applyBorder="1" applyAlignment="1">
      <alignment horizontal="right" wrapText="1"/>
    </xf>
    <xf numFmtId="0" fontId="24" fillId="0" borderId="1" xfId="6" applyFont="1" applyBorder="1" applyAlignment="1">
      <alignment horizontal="left" vertical="center" wrapText="1"/>
    </xf>
    <xf numFmtId="0" fontId="24" fillId="0" borderId="1" xfId="6" applyFont="1" applyBorder="1" applyAlignment="1">
      <alignment horizontal="right" vertical="center" wrapText="1"/>
    </xf>
    <xf numFmtId="0" fontId="24" fillId="0" borderId="2" xfId="6" applyFont="1" applyBorder="1" applyAlignment="1">
      <alignment horizontal="right" vertical="center" wrapText="1"/>
    </xf>
    <xf numFmtId="3" fontId="24" fillId="0" borderId="1" xfId="6" applyNumberFormat="1" applyFont="1" applyBorder="1" applyAlignment="1">
      <alignment horizontal="right" wrapText="1"/>
    </xf>
    <xf numFmtId="9" fontId="24" fillId="0" borderId="1" xfId="6" applyNumberFormat="1" applyFont="1" applyBorder="1" applyAlignment="1">
      <alignment horizontal="right" vertical="center" wrapText="1"/>
    </xf>
    <xf numFmtId="0" fontId="24" fillId="0" borderId="1" xfId="6" applyFont="1" applyBorder="1" applyAlignment="1">
      <alignment horizontal="center" vertical="center" wrapText="1"/>
    </xf>
    <xf numFmtId="0" fontId="24" fillId="0" borderId="4" xfId="6" applyFont="1" applyBorder="1" applyAlignment="1">
      <alignment horizontal="left" vertical="center" wrapText="1"/>
    </xf>
    <xf numFmtId="0" fontId="24" fillId="0" borderId="4" xfId="6" applyFont="1" applyBorder="1" applyAlignment="1">
      <alignment horizontal="right" vertical="center" wrapText="1"/>
    </xf>
    <xf numFmtId="0" fontId="24" fillId="0" borderId="5" xfId="6" applyFont="1" applyBorder="1" applyAlignment="1">
      <alignment horizontal="right" vertical="center" wrapText="1"/>
    </xf>
    <xf numFmtId="3" fontId="27" fillId="0" borderId="1" xfId="6" applyNumberFormat="1" applyFont="1" applyBorder="1" applyAlignment="1">
      <alignment horizontal="right" wrapText="1"/>
    </xf>
    <xf numFmtId="0" fontId="24" fillId="0" borderId="7" xfId="6" applyFont="1" applyBorder="1" applyAlignment="1">
      <alignment horizontal="left" vertical="center" wrapText="1"/>
    </xf>
    <xf numFmtId="0" fontId="24" fillId="0" borderId="7" xfId="6" applyFont="1" applyBorder="1" applyAlignment="1">
      <alignment horizontal="right" vertical="center" wrapText="1"/>
    </xf>
    <xf numFmtId="0" fontId="24" fillId="0" borderId="8" xfId="6" applyFont="1" applyBorder="1" applyAlignment="1">
      <alignment horizontal="right" vertical="center" wrapText="1"/>
    </xf>
    <xf numFmtId="1" fontId="24" fillId="0" borderId="7" xfId="6" applyNumberFormat="1" applyFont="1" applyBorder="1" applyAlignment="1">
      <alignment horizontal="right" vertical="center" wrapText="1"/>
    </xf>
    <xf numFmtId="0" fontId="24" fillId="0" borderId="3" xfId="6" applyFont="1"/>
    <xf numFmtId="1" fontId="24" fillId="0" borderId="1" xfId="6" applyNumberFormat="1" applyFont="1" applyBorder="1" applyAlignment="1">
      <alignment horizontal="right" vertical="center" wrapText="1"/>
    </xf>
    <xf numFmtId="3" fontId="24" fillId="0" borderId="1" xfId="6" applyNumberFormat="1" applyFont="1" applyBorder="1" applyAlignment="1">
      <alignment horizontal="right" vertical="center" wrapText="1"/>
    </xf>
    <xf numFmtId="0" fontId="24" fillId="0" borderId="1" xfId="6" applyFont="1" applyBorder="1" applyAlignment="1">
      <alignment vertical="center" wrapText="1"/>
    </xf>
    <xf numFmtId="3" fontId="24" fillId="0" borderId="2" xfId="6" applyNumberFormat="1" applyFont="1" applyBorder="1" applyAlignment="1">
      <alignment horizontal="right" vertical="center" wrapText="1"/>
    </xf>
    <xf numFmtId="165" fontId="24" fillId="0" borderId="1" xfId="6" applyNumberFormat="1" applyFont="1" applyBorder="1" applyAlignment="1">
      <alignment horizontal="left" vertical="center" wrapText="1"/>
    </xf>
    <xf numFmtId="165" fontId="24" fillId="0" borderId="1" xfId="6" applyNumberFormat="1" applyFont="1" applyBorder="1" applyAlignment="1">
      <alignment vertical="center" wrapText="1"/>
    </xf>
    <xf numFmtId="4" fontId="24" fillId="0" borderId="1" xfId="6" applyNumberFormat="1" applyFont="1" applyBorder="1" applyAlignment="1">
      <alignment horizontal="left" vertical="center" wrapText="1"/>
    </xf>
    <xf numFmtId="3" fontId="24" fillId="0" borderId="1" xfId="6" applyNumberFormat="1" applyFont="1" applyBorder="1" applyAlignment="1">
      <alignment horizontal="left" vertical="center" wrapText="1"/>
    </xf>
    <xf numFmtId="3" fontId="24" fillId="0" borderId="7" xfId="6" applyNumberFormat="1" applyFont="1" applyBorder="1" applyAlignment="1">
      <alignment horizontal="left" vertical="center" wrapText="1"/>
    </xf>
    <xf numFmtId="3" fontId="24" fillId="0" borderId="7" xfId="6" applyNumberFormat="1" applyFont="1" applyBorder="1" applyAlignment="1">
      <alignment horizontal="right" vertical="center" wrapText="1"/>
    </xf>
    <xf numFmtId="3" fontId="24" fillId="0" borderId="8" xfId="6" applyNumberFormat="1" applyFont="1" applyBorder="1" applyAlignment="1">
      <alignment horizontal="right" vertical="center" wrapText="1"/>
    </xf>
    <xf numFmtId="3" fontId="27" fillId="0" borderId="2" xfId="6" applyNumberFormat="1" applyFont="1" applyBorder="1" applyAlignment="1">
      <alignment horizontal="right" wrapText="1"/>
    </xf>
    <xf numFmtId="0" fontId="27" fillId="0" borderId="2" xfId="6" applyFont="1" applyBorder="1" applyAlignment="1">
      <alignment horizontal="right" vertical="center" wrapText="1"/>
    </xf>
    <xf numFmtId="0" fontId="24" fillId="0" borderId="1" xfId="6" applyFont="1" applyBorder="1" applyAlignment="1">
      <alignment horizontal="left" vertical="top" wrapText="1"/>
    </xf>
    <xf numFmtId="0" fontId="24" fillId="0" borderId="1" xfId="6" applyFont="1" applyBorder="1" applyAlignment="1">
      <alignment horizontal="left" wrapText="1"/>
    </xf>
    <xf numFmtId="0" fontId="24" fillId="0" borderId="9" xfId="6" applyFont="1" applyBorder="1" applyAlignment="1">
      <alignment horizontal="left" vertical="center" wrapText="1"/>
    </xf>
    <xf numFmtId="0" fontId="24" fillId="0" borderId="3" xfId="6" applyFont="1" applyAlignment="1">
      <alignment horizontal="left" wrapText="1"/>
    </xf>
    <xf numFmtId="0" fontId="24" fillId="0" borderId="3" xfId="6" applyFont="1" applyAlignment="1">
      <alignment horizontal="left" vertical="center" wrapText="1"/>
    </xf>
    <xf numFmtId="4" fontId="24" fillId="0" borderId="1" xfId="6" applyNumberFormat="1" applyFont="1" applyBorder="1" applyAlignment="1">
      <alignment horizontal="right" vertical="center" wrapText="1"/>
    </xf>
    <xf numFmtId="0" fontId="24" fillId="0" borderId="3" xfId="6" applyFont="1" applyAlignment="1">
      <alignment wrapText="1"/>
    </xf>
    <xf numFmtId="3" fontId="24" fillId="0" borderId="4" xfId="6" applyNumberFormat="1" applyFont="1" applyBorder="1" applyAlignment="1">
      <alignment horizontal="right" wrapText="1"/>
    </xf>
    <xf numFmtId="0" fontId="24" fillId="0" borderId="2" xfId="6" applyFont="1" applyBorder="1" applyAlignment="1">
      <alignment horizontal="left" vertical="center" wrapText="1"/>
    </xf>
    <xf numFmtId="0" fontId="24" fillId="0" borderId="2" xfId="6" applyFont="1" applyBorder="1" applyAlignment="1">
      <alignment horizontal="left" wrapText="1"/>
    </xf>
    <xf numFmtId="0" fontId="24" fillId="0" borderId="19" xfId="6" applyFont="1" applyBorder="1" applyAlignment="1">
      <alignment horizontal="right"/>
    </xf>
    <xf numFmtId="3" fontId="24" fillId="0" borderId="7" xfId="6" applyNumberFormat="1" applyFont="1" applyBorder="1" applyAlignment="1">
      <alignment horizontal="right" wrapText="1"/>
    </xf>
    <xf numFmtId="0" fontId="24" fillId="0" borderId="19" xfId="6" applyFont="1" applyBorder="1"/>
    <xf numFmtId="3" fontId="24" fillId="0" borderId="3" xfId="6" applyNumberFormat="1" applyFont="1"/>
    <xf numFmtId="0" fontId="24" fillId="0" borderId="19" xfId="6" applyFont="1" applyBorder="1" applyAlignment="1">
      <alignment horizontal="right" vertical="center" wrapText="1"/>
    </xf>
    <xf numFmtId="3" fontId="24" fillId="0" borderId="19" xfId="6" applyNumberFormat="1" applyFont="1" applyBorder="1" applyAlignment="1">
      <alignment horizontal="right" wrapText="1"/>
    </xf>
    <xf numFmtId="3" fontId="24" fillId="0" borderId="3" xfId="6" applyNumberFormat="1" applyFont="1" applyAlignment="1">
      <alignment horizontal="right" wrapText="1"/>
    </xf>
    <xf numFmtId="0" fontId="27" fillId="0" borderId="3" xfId="6" applyFont="1" applyAlignment="1">
      <alignment wrapText="1"/>
    </xf>
    <xf numFmtId="0" fontId="24" fillId="0" borderId="11" xfId="6" applyFont="1" applyBorder="1" applyAlignment="1">
      <alignment vertical="center" wrapText="1"/>
    </xf>
    <xf numFmtId="0" fontId="24" fillId="0" borderId="12" xfId="6" applyFont="1" applyBorder="1" applyAlignment="1">
      <alignment vertical="center" wrapText="1"/>
    </xf>
    <xf numFmtId="0" fontId="24" fillId="22" borderId="3" xfId="6" applyFont="1" applyFill="1"/>
    <xf numFmtId="3" fontId="24" fillId="0" borderId="2" xfId="6" applyNumberFormat="1" applyFont="1" applyBorder="1" applyAlignment="1">
      <alignment horizontal="right" wrapText="1"/>
    </xf>
    <xf numFmtId="41" fontId="38" fillId="0" borderId="19" xfId="7" applyFont="1" applyFill="1" applyBorder="1"/>
    <xf numFmtId="0" fontId="24" fillId="16" borderId="3" xfId="6" applyFont="1" applyFill="1"/>
    <xf numFmtId="0" fontId="26" fillId="0" borderId="3" xfId="6" applyFont="1"/>
    <xf numFmtId="0" fontId="26" fillId="16" borderId="3" xfId="6" applyFont="1" applyFill="1"/>
    <xf numFmtId="3" fontId="24" fillId="0" borderId="7" xfId="6" applyNumberFormat="1" applyFont="1" applyBorder="1" applyAlignment="1">
      <alignment horizontal="right"/>
    </xf>
    <xf numFmtId="166" fontId="24" fillId="0" borderId="1" xfId="6" applyNumberFormat="1" applyFont="1" applyBorder="1" applyAlignment="1">
      <alignment horizontal="right" vertical="center" wrapText="1"/>
    </xf>
    <xf numFmtId="9" fontId="24" fillId="0" borderId="7" xfId="6" applyNumberFormat="1" applyFont="1" applyBorder="1" applyAlignment="1">
      <alignment horizontal="right" vertical="center" wrapText="1"/>
    </xf>
    <xf numFmtId="3" fontId="24" fillId="0" borderId="3" xfId="6" applyNumberFormat="1" applyFont="1" applyAlignment="1">
      <alignment horizontal="right"/>
    </xf>
    <xf numFmtId="3" fontId="24" fillId="0" borderId="1" xfId="6" applyNumberFormat="1" applyFont="1" applyBorder="1" applyAlignment="1">
      <alignment horizontal="right"/>
    </xf>
    <xf numFmtId="1" fontId="24" fillId="0" borderId="2" xfId="6" applyNumberFormat="1" applyFont="1" applyBorder="1" applyAlignment="1">
      <alignment horizontal="right" vertical="center" wrapText="1"/>
    </xf>
    <xf numFmtId="0" fontId="24" fillId="0" borderId="1" xfId="6" applyFont="1" applyBorder="1" applyAlignment="1">
      <alignment horizontal="left"/>
    </xf>
    <xf numFmtId="0" fontId="24" fillId="0" borderId="7" xfId="6" applyFont="1" applyBorder="1" applyAlignment="1">
      <alignment horizontal="right"/>
    </xf>
    <xf numFmtId="0" fontId="24" fillId="0" borderId="8" xfId="6" applyFont="1" applyBorder="1" applyAlignment="1">
      <alignment horizontal="right"/>
    </xf>
    <xf numFmtId="49" fontId="24" fillId="0" borderId="1" xfId="6" applyNumberFormat="1" applyFont="1" applyBorder="1" applyAlignment="1">
      <alignment horizontal="left" vertical="center" wrapText="1"/>
    </xf>
    <xf numFmtId="164" fontId="24" fillId="0" borderId="1" xfId="6" applyNumberFormat="1" applyFont="1" applyBorder="1" applyAlignment="1">
      <alignment horizontal="right" vertical="center" wrapText="1"/>
    </xf>
    <xf numFmtId="0" fontId="18" fillId="13" borderId="3" xfId="6" applyFont="1" applyFill="1" applyAlignment="1">
      <alignment wrapText="1"/>
    </xf>
    <xf numFmtId="0" fontId="18" fillId="13" borderId="3" xfId="6" applyFont="1" applyFill="1" applyAlignment="1">
      <alignment vertical="top" wrapText="1"/>
    </xf>
    <xf numFmtId="164" fontId="18" fillId="13" borderId="3" xfId="6" applyNumberFormat="1" applyFont="1" applyFill="1" applyAlignment="1">
      <alignment horizontal="right" vertical="top" wrapText="1"/>
    </xf>
    <xf numFmtId="164" fontId="24" fillId="13" borderId="3" xfId="6" applyNumberFormat="1" applyFont="1" applyFill="1" applyAlignment="1">
      <alignment horizontal="right" vertical="top" wrapText="1"/>
    </xf>
    <xf numFmtId="0" fontId="18" fillId="13" borderId="3" xfId="6" applyFont="1" applyFill="1"/>
    <xf numFmtId="0" fontId="18" fillId="13" borderId="3" xfId="6" applyFont="1" applyFill="1" applyAlignment="1">
      <alignment horizontal="left" vertical="top" wrapText="1"/>
    </xf>
    <xf numFmtId="3" fontId="19" fillId="9" borderId="1" xfId="6" applyNumberFormat="1" applyFont="1" applyFill="1" applyBorder="1" applyAlignment="1">
      <alignment horizontal="center" vertical="center" wrapText="1"/>
    </xf>
    <xf numFmtId="3" fontId="18" fillId="9" borderId="1" xfId="6" applyNumberFormat="1" applyFont="1" applyFill="1" applyBorder="1" applyAlignment="1">
      <alignment wrapText="1"/>
    </xf>
    <xf numFmtId="165" fontId="18" fillId="9" borderId="1" xfId="6" applyNumberFormat="1" applyFont="1" applyFill="1" applyBorder="1" applyAlignment="1">
      <alignment wrapText="1"/>
    </xf>
    <xf numFmtId="3" fontId="18" fillId="11" borderId="17" xfId="6" applyNumberFormat="1" applyFont="1" applyFill="1" applyBorder="1" applyAlignment="1">
      <alignment horizontal="right" wrapText="1"/>
    </xf>
    <xf numFmtId="3" fontId="18" fillId="0" borderId="3" xfId="6" applyNumberFormat="1" applyFont="1" applyAlignment="1">
      <alignment wrapText="1"/>
    </xf>
    <xf numFmtId="3" fontId="18" fillId="18" borderId="1" xfId="6" applyNumberFormat="1" applyFont="1" applyFill="1" applyBorder="1" applyAlignment="1">
      <alignment wrapText="1"/>
    </xf>
    <xf numFmtId="3" fontId="18" fillId="19" borderId="3" xfId="6" applyNumberFormat="1" applyFont="1" applyFill="1" applyAlignment="1">
      <alignment wrapText="1"/>
    </xf>
    <xf numFmtId="3" fontId="26" fillId="7" borderId="1" xfId="6" applyNumberFormat="1" applyFont="1" applyFill="1" applyBorder="1" applyAlignment="1">
      <alignment horizontal="center" vertical="center" wrapText="1"/>
    </xf>
    <xf numFmtId="3" fontId="18" fillId="5" borderId="2" xfId="6" applyNumberFormat="1" applyFont="1" applyFill="1" applyBorder="1" applyAlignment="1">
      <alignment wrapText="1"/>
    </xf>
    <xf numFmtId="3" fontId="18" fillId="5" borderId="15" xfId="6" applyNumberFormat="1" applyFont="1" applyFill="1" applyBorder="1" applyAlignment="1">
      <alignment wrapText="1"/>
    </xf>
    <xf numFmtId="3" fontId="18" fillId="5" borderId="16" xfId="6" applyNumberFormat="1" applyFont="1" applyFill="1" applyBorder="1" applyAlignment="1">
      <alignment wrapText="1"/>
    </xf>
    <xf numFmtId="3" fontId="18" fillId="5" borderId="13" xfId="6" applyNumberFormat="1" applyFont="1" applyFill="1" applyBorder="1" applyAlignment="1">
      <alignment wrapText="1"/>
    </xf>
    <xf numFmtId="3" fontId="18" fillId="5" borderId="14" xfId="6" applyNumberFormat="1" applyFont="1" applyFill="1" applyBorder="1" applyAlignment="1">
      <alignment wrapText="1"/>
    </xf>
    <xf numFmtId="0" fontId="18" fillId="13" borderId="3" xfId="6" applyFont="1" applyFill="1" applyAlignment="1">
      <alignment horizontal="right" vertical="top" wrapText="1"/>
    </xf>
    <xf numFmtId="3" fontId="18" fillId="8" borderId="18" xfId="6" applyNumberFormat="1" applyFont="1" applyFill="1" applyBorder="1"/>
    <xf numFmtId="3" fontId="18" fillId="4" borderId="3" xfId="6" applyNumberFormat="1" applyFont="1" applyFill="1"/>
    <xf numFmtId="3" fontId="18" fillId="13" borderId="3" xfId="6" applyNumberFormat="1" applyFont="1" applyFill="1" applyAlignment="1">
      <alignment horizontal="right" vertical="top" wrapText="1"/>
    </xf>
    <xf numFmtId="3" fontId="18" fillId="5" borderId="17" xfId="6" applyNumberFormat="1" applyFont="1" applyFill="1" applyBorder="1" applyAlignment="1">
      <alignment horizontal="right" wrapText="1"/>
    </xf>
    <xf numFmtId="0" fontId="18" fillId="0" borderId="3" xfId="6" applyFont="1" applyAlignment="1">
      <alignment horizontal="right" wrapText="1"/>
    </xf>
    <xf numFmtId="0" fontId="18" fillId="13" borderId="3" xfId="6" applyFont="1" applyFill="1" applyAlignment="1">
      <alignment horizontal="right" wrapText="1"/>
    </xf>
    <xf numFmtId="3" fontId="18" fillId="13" borderId="3" xfId="6" applyNumberFormat="1" applyFont="1" applyFill="1" applyAlignment="1">
      <alignment horizontal="right" wrapText="1"/>
    </xf>
    <xf numFmtId="0" fontId="18" fillId="0" borderId="3" xfId="6" applyFont="1" applyAlignment="1">
      <alignment horizontal="left" vertical="top" wrapText="1"/>
    </xf>
    <xf numFmtId="0" fontId="18" fillId="0" borderId="3" xfId="6" applyFont="1" applyAlignment="1">
      <alignment vertical="top" wrapText="1"/>
    </xf>
    <xf numFmtId="3" fontId="20" fillId="15" borderId="1" xfId="6" applyNumberFormat="1" applyFont="1" applyFill="1" applyBorder="1" applyAlignment="1">
      <alignment horizontal="center"/>
    </xf>
    <xf numFmtId="3" fontId="18" fillId="0" borderId="3" xfId="6" applyNumberFormat="1" applyFont="1" applyAlignment="1">
      <alignment horizontal="right" wrapText="1"/>
    </xf>
    <xf numFmtId="0" fontId="1" fillId="0" borderId="19" xfId="0" applyFont="1" applyBorder="1"/>
    <xf numFmtId="0" fontId="34" fillId="23" borderId="19" xfId="0" applyFont="1" applyFill="1" applyBorder="1" applyAlignment="1">
      <alignment horizontal="center" vertical="center" wrapText="1"/>
    </xf>
    <xf numFmtId="0" fontId="34" fillId="23" borderId="22" xfId="0" applyFont="1" applyFill="1" applyBorder="1" applyAlignment="1">
      <alignment horizontal="center" vertical="center" wrapText="1"/>
    </xf>
    <xf numFmtId="0" fontId="34" fillId="23" borderId="24" xfId="0" applyFont="1" applyFill="1" applyBorder="1" applyAlignment="1">
      <alignment horizontal="center" vertical="center" wrapText="1"/>
    </xf>
    <xf numFmtId="0" fontId="34" fillId="23" borderId="22" xfId="0" applyFont="1" applyFill="1" applyBorder="1" applyAlignment="1">
      <alignment horizontal="center" vertical="center"/>
    </xf>
    <xf numFmtId="0" fontId="34" fillId="23" borderId="24" xfId="0" applyFont="1" applyFill="1" applyBorder="1" applyAlignment="1">
      <alignment horizontal="center" vertical="center"/>
    </xf>
    <xf numFmtId="0" fontId="34" fillId="23" borderId="22" xfId="0" applyFont="1" applyFill="1" applyBorder="1" applyAlignment="1">
      <alignment horizontal="center"/>
    </xf>
    <xf numFmtId="0" fontId="34" fillId="23" borderId="24" xfId="0" applyFont="1" applyFill="1" applyBorder="1" applyAlignment="1">
      <alignment horizontal="center"/>
    </xf>
    <xf numFmtId="0" fontId="24" fillId="0" borderId="21"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9" xfId="0" applyFont="1" applyFill="1" applyBorder="1" applyAlignment="1">
      <alignment horizontal="center" vertical="center"/>
    </xf>
    <xf numFmtId="167" fontId="24" fillId="0" borderId="19" xfId="0" applyNumberFormat="1" applyFont="1" applyFill="1" applyBorder="1" applyAlignment="1">
      <alignment horizontal="center" vertical="center"/>
    </xf>
    <xf numFmtId="0" fontId="24" fillId="0" borderId="3" xfId="0" applyFont="1" applyFill="1" applyBorder="1" applyAlignment="1">
      <alignment horizontal="center"/>
    </xf>
    <xf numFmtId="0" fontId="34" fillId="12" borderId="19" xfId="0" applyFont="1" applyFill="1" applyBorder="1" applyAlignment="1">
      <alignment horizontal="center" vertical="center" wrapText="1"/>
    </xf>
    <xf numFmtId="0" fontId="24" fillId="0" borderId="19" xfId="0" applyFont="1" applyFill="1" applyBorder="1" applyAlignment="1">
      <alignment horizontal="center" vertical="center"/>
    </xf>
    <xf numFmtId="0" fontId="20" fillId="4" borderId="19" xfId="6" applyFont="1" applyFill="1" applyBorder="1" applyAlignment="1">
      <alignment horizontal="center" vertical="center" wrapText="1"/>
    </xf>
    <xf numFmtId="0" fontId="24" fillId="0" borderId="19" xfId="6" applyFont="1" applyBorder="1"/>
    <xf numFmtId="0" fontId="20" fillId="6" borderId="19" xfId="6" applyFont="1" applyFill="1" applyBorder="1" applyAlignment="1">
      <alignment horizontal="center" vertical="center" wrapText="1"/>
    </xf>
    <xf numFmtId="0" fontId="20" fillId="3" borderId="19" xfId="6" applyFont="1" applyFill="1" applyBorder="1" applyAlignment="1">
      <alignment horizontal="center" vertical="center" wrapText="1"/>
    </xf>
    <xf numFmtId="0" fontId="20" fillId="10" borderId="19" xfId="6" applyFont="1" applyFill="1" applyBorder="1" applyAlignment="1">
      <alignment horizontal="center" vertical="center" wrapText="1"/>
    </xf>
    <xf numFmtId="0" fontId="24" fillId="0" borderId="19" xfId="6" applyFont="1" applyBorder="1" applyAlignment="1">
      <alignment horizontal="center"/>
    </xf>
    <xf numFmtId="0" fontId="36" fillId="17" borderId="19" xfId="5" applyFont="1" applyFill="1" applyBorder="1" applyAlignment="1">
      <alignment horizontal="center" vertical="center"/>
    </xf>
    <xf numFmtId="0" fontId="34" fillId="21" borderId="21" xfId="5" applyFont="1" applyFill="1" applyBorder="1" applyAlignment="1" applyProtection="1">
      <alignment horizontal="center" vertical="center"/>
    </xf>
    <xf numFmtId="0" fontId="34" fillId="21" borderId="29" xfId="5" applyFont="1" applyFill="1" applyBorder="1" applyAlignment="1" applyProtection="1">
      <alignment horizontal="center" vertical="center"/>
    </xf>
    <xf numFmtId="0" fontId="34" fillId="21" borderId="23" xfId="5" applyFont="1" applyFill="1" applyBorder="1" applyAlignment="1" applyProtection="1">
      <alignment horizontal="center" vertical="center"/>
    </xf>
  </cellXfs>
  <cellStyles count="8">
    <cellStyle name="Millares [0] 2" xfId="7" xr:uid="{D3B17333-37A4-4401-AF33-CFC5041DE28C}"/>
    <cellStyle name="Normal" xfId="0" builtinId="0"/>
    <cellStyle name="Normal 2" xfId="1" xr:uid="{00000000-0005-0000-0000-000001000000}"/>
    <cellStyle name="Normal 3" xfId="2" xr:uid="{00000000-0005-0000-0000-000002000000}"/>
    <cellStyle name="Normal 4" xfId="3" xr:uid="{2ED9ED6C-28CB-48D1-BA36-AE566B9EDEA5}"/>
    <cellStyle name="Normal 5" xfId="4" xr:uid="{DD90E11D-2BA2-4EBA-95C9-E36BD5335E91}"/>
    <cellStyle name="Normal 6" xfId="5" xr:uid="{11B83B74-BB44-4391-9F12-1ABA5A5ABE6C}"/>
    <cellStyle name="Normal 7" xfId="6" xr:uid="{B8B60F0E-8FD9-47C9-8CB0-5AD0A8347BE3}"/>
  </cellStyles>
  <dxfs count="2">
    <dxf>
      <fill>
        <patternFill patternType="solid">
          <fgColor rgb="FFB7E1CD"/>
          <bgColor rgb="FFB7E1CD"/>
        </patternFill>
      </fill>
    </dxf>
    <dxf>
      <fill>
        <patternFill patternType="solid">
          <fgColor rgb="FFB7E1CD"/>
          <bgColor rgb="FFB7E1CD"/>
        </patternFill>
      </fill>
    </dxf>
  </dxfs>
  <tableStyles count="1" defaultTableStyle="TableStyleMedium2" defaultPivotStyle="PivotStyleLight16">
    <tableStyle name="T1" table="0" count="0" xr9:uid="{00000000-0011-0000-FFFF-FFFF00000000}"/>
  </tableStyles>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33"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36"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barreras/Desktop/FINAL%20PLAN%202020-2023/CODIFICACION%20PDD%202020-2023/20200410%20CODIFICACION%20PLAN%2020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barreras/Desktop/SOLICITUD%20METAS/Formato%20Solicitud%20-%20Recepcion%20y%20Aprobaci&#243;n%20de%20Metas%20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abarreras/Downloads/SOLICITUD%20METAS/FO-M1-P1-06%20V02%20Recibo%20y%20aprobaci&#243;n%20de%20met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00623%20CODIFICACION%20PLAN%20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AS TERRITORIALES"/>
      <sheetName val="LINEAS DE ACCION"/>
      <sheetName val="PROGRAMAS"/>
      <sheetName val="METAS RESULTADO"/>
      <sheetName val="SUBPROGRAMAS"/>
      <sheetName val="METAS PRODUCTO"/>
      <sheetName val="Codificacion"/>
    </sheetNames>
    <sheetDataSet>
      <sheetData sheetId="0">
        <row r="4">
          <cell r="C4" t="str">
            <v>LT1</v>
          </cell>
          <cell r="D4" t="str">
            <v>TURISMO, PATRIMONIO TERRITORIAL E IDENTIDAD VALLECAUCANA</v>
          </cell>
          <cell r="E4" t="str">
            <v>Consolidar el posicionamiento del Valle del Cauca, como destino turístico, aprovechando la riqueza patrimonial, cultural, ambiental, paisajística, deportiva e industrial como herramienta clave hacia el desarrollo humano integral desde la identidad territorial, la dinamización de la economía y el mejoramiento de la calidad de vida.</v>
          </cell>
          <cell r="F4"/>
        </row>
        <row r="5">
          <cell r="C5" t="str">
            <v>LT2</v>
          </cell>
          <cell r="D5" t="str">
            <v>VALLE DEL CAUCA TERRITORIO DE INTEGRACIÓN SOCIAL PARA LA PAZ</v>
          </cell>
          <cell r="E5" t="str">
            <v>Orientar la articulación de las políticas de paz, con acciones concretas en territorios urbanos y rurales afectados por el conflicto armado, que incluyan presencia estatal, seguridad, programas socioeconómicos y de infraestructura, con enfoques territorial, diferencial, género y con participación activa de la ciudadanía.</v>
          </cell>
          <cell r="F5"/>
        </row>
        <row r="6">
          <cell r="C6" t="str">
            <v>LT3</v>
          </cell>
          <cell r="D6" t="str">
            <v>POLOS DE DESARROLLO URBANO PARA LA COMPETITIVIDAD Y EQUIDAD</v>
          </cell>
          <cell r="E6" t="str">
            <v>Impulsar la productividad de los polos de desarrollo, desconcentrando y descentralizando actividades en las ciudades intermedias, menores y centros urbano - rurales para recuperar su importancia económica y social, mediante el trabajo conjunto de la comunidad, los sectores privados, académicos y de gobierno, como espacios integrales generadores de desarrollo con ofertas diferenciadas que le permitan ganar competitividad y equidad.</v>
          </cell>
          <cell r="F6"/>
        </row>
        <row r="7">
          <cell r="C7" t="str">
            <v>LT4</v>
          </cell>
          <cell r="D7" t="str">
            <v>VALLE, DEPARTAMENTO VERDE Y SOSTENIBLE</v>
          </cell>
          <cell r="E7" t="str">
            <v>Ser líder en el trabajo intersectorial para el desarrollo de acciones innovadoras de protección, conservación, restauración y aprovechamiento sostenible de la riqueza ambiental del Valle del Cauca, reconocida como soporte del desarrollo económico, social, ecoturístico y cultural para contribuir al bienestar de los vallecaucanos.</v>
          </cell>
          <cell r="F7"/>
        </row>
        <row r="8">
          <cell r="C8" t="str">
            <v>LT5</v>
          </cell>
          <cell r="D8" t="str">
            <v>GESTIÓN TERRITORIAL COMPARTIDA PARA UNA BUENA GOBERNANZA</v>
          </cell>
          <cell r="E8" t="str">
            <v>Aportar elementos eficientes de gestión conjunta desde los territorios con el nivel nacional, las administraciones municipales, distritales, comunidad, sector productivo y academia, entre otros, transformando el modelo de desarrollo del departamento para generar equidad, competitividad, sostenibilidad, participación ciudadana y transparencia.</v>
          </cell>
          <cell r="F8"/>
        </row>
        <row r="9">
          <cell r="C9" t="str">
            <v>LT6</v>
          </cell>
          <cell r="D9" t="str">
            <v>DESARROLLO INTEGRAL RURAL PARA LA EQUIDAD</v>
          </cell>
          <cell r="E9" t="str">
            <v>Generar un desarrollo integral rural con equilibrio entre el progreso económico, socio - cultural, ambiental y de ciencia, tecnología e innovación, fundamentado en el reconocimiento de las diferentes oportunidades, vocaciones y particularidades microregionales del departamento y la capacidad de los pobladores, para lograr un balance complementario entre territorios rurales y polos de desarrollo urbano en el Valle del Cauca.</v>
          </cell>
          <cell r="F9"/>
        </row>
      </sheetData>
      <sheetData sheetId="1">
        <row r="4">
          <cell r="E4" t="str">
            <v>LA101</v>
          </cell>
          <cell r="F4" t="str">
            <v>DEPORTE PARA EL BIENESTAR, LA COMPETITIVIDAD Y LA IDENTIDAD</v>
          </cell>
          <cell r="G4" t="str">
            <v>Esta línea de acción comprende la recreación y el deporte desde una perspectiva muldimensional que involucra la salud, el ocio y el esparcimiento, la generación de nuevos escenarios económicos, el bienestar de la población y el posicionamiento del sector a nivel competitivo internacionalmente, incluyendo una batería de estrategias que involucran desde la accesibilidad y la formación reconociendo la diversidad poblacional del departamento, pasando por la consolidación de la infraestructura orientada a la práctica deportiva, hasta el fortalecimiento institucional y corporativo requerido para posicionar el sector.</v>
          </cell>
          <cell r="H4" t="str">
            <v>Potenciar la cultura deportiva vallecaucana en sus manifestaciones lúdico - recreativas, competitivas y autóctonas, reconociendo la diversidad poblacional, en aras de garantizar el desarrollo integral del ser humano, el fortalecimiento de la identidad y el tejido social, la generación de nuevas oportunidades económicas, así como el posicionamiento nacional e internacional de eventos, escenarios y deportistas de alto nivel.</v>
          </cell>
          <cell r="I4"/>
        </row>
        <row r="5">
          <cell r="E5" t="str">
            <v>LA102</v>
          </cell>
          <cell r="F5" t="str">
            <v>ECONOMÍA NARANJA</v>
          </cell>
          <cell r="G5" t="str">
            <v>Esta línea de acción recoge todos los sectores emergentes en economías asociadas a la prestación de servicios de valor y a las economías creativas, buscando la consolidación y el fortalecimiento de las industrias culturales, haciendo énfasis en el aprovechamiento de las potencialidades de los activos turísticos del departamento, con el fin de generar nuevos eslabones y cadenas productivas en el departamento que permitan mejorar su competitividad, así como la generación de nuevas oportunidades económicas y laborales para la población y los territorios.</v>
          </cell>
          <cell r="H5" t="str">
            <v>Fomentar e impulsar el desarrollo y crecimiento de las industrias creativas, el emprendimiento cultural y el turismo en el departamento para la generación de oportunidades económicas y laborales de calidad incluyentes con la diversidad poblacional del departamento, y el posicionamiento del Valle del Cauca en mercados culturales, artísticos y como destino turístico de excelencia para todos.</v>
          </cell>
          <cell r="I5"/>
        </row>
        <row r="6">
          <cell r="E6" t="str">
            <v>LA103</v>
          </cell>
          <cell r="F6" t="str">
            <v>CULTURA Y ARTE PARA LA IDENTIDAD VALLECAUCANA</v>
          </cell>
          <cell r="G6" t="str">
            <v>Esta línea de acción busca generar espacios de reconocimiento y fortalecimiento de los valores, tradiciones y patrimonio que generan identidad en los vallecaucanos, a través de estrategias que involucran el arte y la cultura, donde lo simbólico ejerce como base fundamental de la construcción cotidiana de la comunidad en la que se expresan las relaciones entre los actores sociales y de estos con el mundo, reivindicando la cultura e identidad vallecaucana</v>
          </cell>
          <cell r="H6" t="str">
            <v>Fortalecer la identidad territorial vallecaucana y sus manifestaciones artísticas y culturales, desde su diversidad poblacional y étnica, como factores de cohesión social, bienestar y desarrollo humano, y reconocimiento y valoración de las comunidades de los valores simbólicos, artísticos, estéticos o históricos de los activos patrimoniales representativos para grupos sociales, pueblos y comunidades.</v>
          </cell>
          <cell r="I6"/>
        </row>
        <row r="7">
          <cell r="E7" t="str">
            <v>LA201</v>
          </cell>
          <cell r="F7" t="str">
            <v>JUSTICIA, SEGURIDAD Y CONVIVENCIA</v>
          </cell>
          <cell r="G7" t="str">
            <v>Mejorar las variables de justicia, seguridad y reconciliación direccionadas a generar bienestar social.</v>
          </cell>
          <cell r="H7" t="str">
            <v>Generar y crear condiciones apropiadas conducentes a mejorar la calidad de vida a través de condiciones óptimas de seguridad ciudadana y justicia eficiente.</v>
          </cell>
          <cell r="I7"/>
        </row>
        <row r="8">
          <cell r="E8" t="str">
            <v>LA202</v>
          </cell>
          <cell r="F8" t="str">
            <v>VICTIMAS DEL CONFLICTO ARMADO</v>
          </cell>
          <cell r="G8" t="str">
            <v>Implementar de manera coordinada, integral y efectiva, todos los compromisos concernientes al reconocimiento y atención a las víctimas del conflicto armado.</v>
          </cell>
          <cell r="H8" t="str">
            <v>Generar mecanismos para atender integralmente a las víctimas, mediante la restitución de derechos y el fortalecimiento institucional que permita atender esta problemática estructural con eficiencia, eficacia y efectividad, enfoque territorial, diferencial, género y con participación democrática ciudadana.</v>
          </cell>
          <cell r="I8"/>
        </row>
        <row r="9">
          <cell r="E9" t="str">
            <v>LA203</v>
          </cell>
          <cell r="F9" t="str">
            <v>DERECHOS HUMANOS, DERECHO INTERNACIONAL HUMANITARIO, PAZ Y RECONCILIACIÓN</v>
          </cell>
          <cell r="G9" t="str">
            <v>Contribuir al respeto, la protección y garantía del goce efectivo de los derechos humanos.</v>
          </cell>
          <cell r="H9" t="str">
            <v>Reconocimiento, restablecimiento y aplicación de los Derechos Humanos, sentar las bases para la implementación exitosa y progresiva de la política pública de Derechos Humanos y el fomento de un nuevo paradigma de relacionamiento entre garantes y titulares de derechos.</v>
          </cell>
          <cell r="I9"/>
        </row>
        <row r="10">
          <cell r="E10" t="str">
            <v>LA204</v>
          </cell>
          <cell r="F10" t="str">
            <v>MODELO DE GESTIÓN TERRITORIAL PARA LA PAZ Y LA RECONCILIACIÓN</v>
          </cell>
          <cell r="G10" t="str">
            <v>Generar mecanismos para afianzar las redes socio-comunitarias e interinstitucionales de construcción de paz, así como fomentar alianzas estratégicas para la implementación de los acuerdos de paz en el departamento</v>
          </cell>
          <cell r="H10" t="str">
            <v>Consolidar un arreglo institucional y social/comunitario que contribuya y concurra en la implementación en el acuerdo de paz y promueva la construcción de una estrategia regional de paz territorial.</v>
          </cell>
          <cell r="I10"/>
        </row>
        <row r="11">
          <cell r="E11" t="str">
            <v>LA205</v>
          </cell>
          <cell r="F11" t="str">
            <v>REINCORPORADOS Y EXCOMBATIENTES</v>
          </cell>
          <cell r="G11" t="str">
            <v>Garantizar los acuerdos de paz y protección de los reincorporados y excombatientes, garantizando sus derechos y retorno exitoso a la vida civil.</v>
          </cell>
          <cell r="H11" t="str">
            <v>Garantizar y crear condiciones efectivas para la reincorporación social, económica y política de los grupos armados desmovilizados.</v>
          </cell>
          <cell r="I11"/>
        </row>
        <row r="12">
          <cell r="E12" t="str">
            <v>LA301</v>
          </cell>
          <cell r="F12" t="str">
            <v xml:space="preserve">CIUDADES PRODUCTIVAS MOTOR DEL DESARROLLO ECONÓMICO Y SOCIAL </v>
          </cell>
          <cell r="G12" t="str">
            <v>Contempla la generación de acciones, condiciones y capacidades para desarrollar la diversificación productiva e innovadora, el desarrollo económico, industrial, comercial, impulsando apuestas productivas que generan empleo y potencian su sistema de ciudades como motor del desarrollo económico y social.</v>
          </cell>
          <cell r="H12" t="str">
            <v>Estimular la diversificación productiva y el desarrollo económico en los polos de desarrollo impulsando sus vocaciones productivas, aprovechando su localización estratégica para la instalación de empresas altamente innovadoras, tradicionales, el mejoramiento y consolidación de áreas industriales existentes para la configuración de clústeres productivos en sistemas de proximidad.</v>
          </cell>
          <cell r="I12"/>
        </row>
        <row r="13">
          <cell r="E13" t="str">
            <v>LA302</v>
          </cell>
          <cell r="F13" t="str">
            <v>CIUDADES SOSTENIBLES</v>
          </cell>
          <cell r="G13" t="str">
            <v>Contempla acciones y prácticas de producción limpia, consumo sostenible, reducción, reutilización, reciclaje y recuperación en los diversos sectores productivos, promoviendo el crecimiento y desarrollo ambiental.</v>
          </cell>
          <cell r="H13" t="str">
            <v>Fomentar las prácticas de producción limpia y consumo sostenible para minimizar efectos contaminantes y mejorar el desempeño de los sectores productivos.</v>
          </cell>
          <cell r="I13"/>
        </row>
        <row r="14">
          <cell r="E14" t="str">
            <v>LA303</v>
          </cell>
          <cell r="F14" t="str">
            <v>CALIDAD DE VIDA Y BIENESTAR SOCIAL PARA TODOS</v>
          </cell>
          <cell r="G14" t="str">
            <v>Se enfoca en el establecimiento de acciones para el mejoramiento del bienestar social de la población vallecaucana, de tal forma que se pueda ejecutar adecuadamente el Plan de Desarrollo, de acuerdo con las iniciativas contempladas en el Programa de Gobierno, y el Plan de Ordenamiento Territorial Departamental. En tal sentido, contempla acciones y factores para mejorar la calidad de vida con inclusión, enfoque diferencial, garantía de derechos en educación, servicios públicos, vivienda y equipamientos.</v>
          </cell>
          <cell r="H14" t="str">
            <v>Mejorar la calidad de vida y bienestar social de los vallecaucanos con inclusión.</v>
          </cell>
          <cell r="I14"/>
        </row>
        <row r="15">
          <cell r="E15" t="str">
            <v>LA304</v>
          </cell>
          <cell r="F15" t="str">
            <v>CONECTIVIDAD Y COMPLEMENTARIEDAD REGIONAL DESDE Y HACIA LOS POLOS DE DESARROLLO</v>
          </cell>
          <cell r="G15" t="str">
            <v>Comprende acciones para potenciar la conectividad física y digital hacia la integración regional y cierre de brechas urbano-rurales, ampliación y mejoramiento de la infraestructura logística; mejoramiento de la red de vías secundarias y terciarias, complementado con sistemas multimodales para el fomento de la productividad y competitividad, entre otros aspectos.</v>
          </cell>
          <cell r="H15" t="str">
            <v>Fortalecer la infraestructura de conectividad física y virtual bajo el principio de complementariedad para un Valle del Cauca competitivo.</v>
          </cell>
          <cell r="I15"/>
        </row>
        <row r="16">
          <cell r="E16" t="str">
            <v>LA401</v>
          </cell>
          <cell r="F16" t="str">
            <v>VALLE BIODIVERSO, PROTEGIDO Y SOSTENIBLE</v>
          </cell>
          <cell r="G16" t="str">
            <v>Reconociendo el alto valor estratégico presente en los ecosistemas del Departamento, esta línea de acción busca promover acciones en pro de potenciar, conectar y aprovechar sosteniblemente los servicios ecosistémicos de los espacios protegidos (Parques Naturales Nacionales y Regionales, santuarios de flora y fauna, distritos regionales de y complementarios identificados en la base natural para la sustentabilidad del POTD Valle del Cauca.</v>
          </cell>
          <cell r="H16" t="str">
            <v>Restaurar la conectividad y cualificar los ecosistemas estratégicos, áreas protegidas y zonas de manejo especial insular, costero, marino y continental que albergan la biodiversidad del Valle del Cauca a través de su conocimiento, su conservación, su protección, su recuperación y el aprovechamiento diversificado y sostenible de sus beneficios.</v>
          </cell>
          <cell r="I16"/>
        </row>
        <row r="17">
          <cell r="E17" t="str">
            <v>LA402</v>
          </cell>
          <cell r="F17" t="str">
            <v xml:space="preserve">VALLE, PROTEGE EL RECURSO HÍDRICO  </v>
          </cell>
          <cell r="G17" t="str">
            <v>Fortaleceremos el accionar por la Gestión Integral del Recurso Hídrico, con énfasis en uso sostenible de los recursos naturales, la restauración y conservación de la biodiversidad y los servicios ecosistémicos del Valle del Cauca.</v>
          </cell>
          <cell r="H17" t="str">
            <v>Contribuir a la protección y sostenibilidad del recurso hídrico, mediante su gestión, su uso eficiente y eficaz y la conservación de los ecosistemas que regulan la oferta hídrica, considerando el agua como factor de desarrollo económico y de bienestar social, mejorando el balance entre las zonas productoras y consumidoras, garantizando el abastecimiento humano y el sustento de la productividad.</v>
          </cell>
          <cell r="I17"/>
        </row>
        <row r="18">
          <cell r="E18" t="str">
            <v>LA403</v>
          </cell>
          <cell r="F18" t="str">
            <v>VALLE, TERRITORIO RESILIENTE</v>
          </cell>
          <cell r="G18" t="str">
            <v>A través de esta línea de acción se pretende desarrollar diferentes acciones específicas y medidas de manera intersectorial para la gestión del riesgo de desastres y el cambio climático.</v>
          </cell>
          <cell r="H18" t="str">
            <v>Disminuir la vulnerabilidad de los ecosistemas estratégicos, cualificando la generación de servicios ecosistémicos relacionados con la agricultura, asentamientos humanos, recursos hidrobiológicos y acueductos, frente a las diferentes amenazas naturales, socio naturales, antrópicas y tecnológicas en el territorio, con énfasis en aquellas con mayor potencial de afectación.</v>
          </cell>
          <cell r="I18"/>
        </row>
        <row r="19">
          <cell r="E19" t="str">
            <v>LA404</v>
          </cell>
          <cell r="F19" t="str">
            <v>VALLE FORTALECE LA CULTURA AMBIENTAL</v>
          </cell>
          <cell r="G19" t="str">
            <v>A través de la cultura ambiental basados en el respeto y el reconocimiento de la diversidad étnica, cultural y ambiental del departamento, fortaleceremos los procesos de control cultural sobre el uso y manejo del territorio y sus recursos naturales y los procesos de gestión del conocimiento para la educación ambiental.</v>
          </cell>
          <cell r="H19" t="str">
            <v>Fortalecer en la población vallecaucana valores socioambientales que incorporen el concepto de sostenibilidad reflejada en actitudes y prácticas para el uso, manejo y aprovechamiento de los recursos naturales y el reconocimiento de nuestra diversidad.</v>
          </cell>
          <cell r="I19"/>
        </row>
        <row r="20">
          <cell r="E20" t="str">
            <v>LA405</v>
          </cell>
          <cell r="F20" t="str">
            <v>EL VALLE CUIDA LA VIDA</v>
          </cell>
          <cell r="G20" t="str">
            <v>A través de esta línea de acción se pretende desarrollar diferentes acciones específicas y medidas de manera intersectorial para la atención de la emergencia económica, social y ambiental ocasionada por la Pandemia del Coronavirus COVID-19.</v>
          </cell>
          <cell r="H20" t="str">
            <v>Implementar de manera articulada los lineamientos técnicos de preparación y respuesta de los posibles casos de COVID-19 que puedan llegar a presentarse dentro de su jurisdicción con especial énfasis en los procesos de gestión relacionados con la vigilancia en salud pública que permitan la detección temprana de los casos, acciones de promoción, prevención, control y atención de la población más vulnerable.</v>
          </cell>
          <cell r="I20"/>
        </row>
        <row r="21">
          <cell r="E21" t="str">
            <v>LA501</v>
          </cell>
          <cell r="F21" t="str">
            <v>GESTION PUBLICA EFECTIVA: VALLE LIDER</v>
          </cell>
          <cell r="G21" t="str">
            <v>Contempla la generación de acciones, condiciones y capacidades innovadoras, de conocimiento, gestión y tecnología, entre otras, al interior de la Gobernación del Valle del Cauca, para alcanzar una gestión pública efectiva, propiciando acciones en beneficio y satisfacción de las necesidades de los ciudadanos.  Su propósito es facilitar condiciones internas que permitan el acercamiento y la interacción hacia los entes territoriales y los ciudadanos, para el desarrollo de la región.</v>
          </cell>
          <cell r="H21" t="str">
            <v>Ejercer una función pública efectiva, innovadora, competitiva y con conocimiento que soporte el desarrollo territorial departamental.</v>
          </cell>
          <cell r="I21"/>
        </row>
        <row r="22">
          <cell r="E22" t="str">
            <v>LA502</v>
          </cell>
          <cell r="F22" t="str">
            <v>VALLE DEL CAUCA: TERRITORIO INTELIGENTE E INNOVADOR</v>
          </cell>
          <cell r="G22" t="str">
            <v>Contempla acciones tecnológicas e innovadoras, al interior y exterior de la Gobernación del Valle del Cauca, para contar con condiciones de conectividad, desarrollo y emprendimiento, entre otras, promoviendo el crecimiento y desarrollo territorial.</v>
          </cell>
          <cell r="H22" t="str">
            <v>Establecer elementos, acciones y componentes tecnológicos e innovadores que faciliten las condiciones de conectividad, interacción y atención de necesidades de los usuarios y del territorio vallecaucano.</v>
          </cell>
          <cell r="I22"/>
        </row>
        <row r="23">
          <cell r="E23" t="str">
            <v>LA503</v>
          </cell>
          <cell r="F23" t="str">
            <v>FORTALECIMIENTO INSTITUCIONAL</v>
          </cell>
          <cell r="G23" t="str">
            <v>Se enfoca en el establecimiento de acciones para el fortalecimiento interno de la Gobernación del Valle del Cauca, de tal forma que se pueda ejecutar adecuadamente el Plan de Desarrollo, de acuerdo con las iniciativas contempladas en el Programa de Gobierno, y el Plan de Ordenamiento Territorial Departamental.  En tal sentido, contempla la definición de acciones para una estructura adecuada que permita un óptimo funcionamiento de la entidad, servidores públicos competentes, insumos y equipos adecuados, control disciplinario y control interno, prestación efectiva del servicio público y atención al ciudadano, entre otros aspectos, que generen valor público a la actuación de la Gobernación del Valle del Cauca.</v>
          </cell>
          <cell r="H23" t="str">
            <v>Fortalecer el modelo administrativo institucional de la gobernación que sustente el modelo territorial del Valle del Cauca.</v>
          </cell>
          <cell r="I23"/>
        </row>
        <row r="24">
          <cell r="E24" t="str">
            <v>LA504</v>
          </cell>
          <cell r="F24" t="str">
            <v>ADMINISTRACION Y FINANZAS</v>
          </cell>
          <cell r="G24" t="str">
            <v>Comprende acciones para la conservación del mejor desempeño fiscal de los departamentos del país y la categoría especial y la calificación AAA del Departamento del Valle del Cauca, así como el fortalecimiento de las finanzas y la consecución, gestión y administración de recursos para la realización del Plan de Desarrollo, aunado al manejo de la marca región y la consecución de recursos para el fomento de la productividad y competitividad, entre otros aspectos.</v>
          </cell>
          <cell r="H24" t="str">
            <v>Impulsar y mantener el liderazgo administrativo, financiero y productivo para el desarrollo e integración del territorial departamental.</v>
          </cell>
          <cell r="I24"/>
        </row>
        <row r="25">
          <cell r="E25" t="str">
            <v>LA505</v>
          </cell>
          <cell r="F25" t="str">
            <v>DESCENTRALIZACION Y DESARROLLO TERRITORIAL</v>
          </cell>
          <cell r="G25" t="str">
            <v>Involucra el establecimiento de acciones adecuadas que permitan territorializar el Modelo de Desarrollo del Departamento, estableciendo orientaciones, acciones y acompañamiento para la orientación y establecimiento de procesos de planificación y ordenamiento territorial, la implementación de instancias de planificación y otras a nivel micro, sub y regional, que soporten la descentralización de la gobernanza, incentivar e impulsar la participación de las microrregiones en el desarrollo territorial del Departamento, promover la buena gestión de los entes municipales, así como brindar el acompañamiento, asesoría y asistencia técnica necesarios para un efectivo desarrollo territorial.</v>
          </cell>
          <cell r="H25" t="str">
            <v>Promover las condiciones adecuadas para la integración territorial y la gobernanza descentralizada en el territorio vallecaucano.</v>
          </cell>
          <cell r="I25"/>
        </row>
        <row r="26">
          <cell r="E26" t="str">
            <v>LA601</v>
          </cell>
          <cell r="F26" t="str">
            <v>PRODUCCIÓN ECOLOGICA</v>
          </cell>
          <cell r="G26" t="str">
            <v>La Producción Ecológica, también llamada biológica u orgánica, es un sistema de gestión y producción agroalimentaria que combina las mejores prácticas ambientales junto con un elevado nivel de biodiversidad de preservación, aprovechamiento de los recursos naturales, bienestar de los animales, la conservación y recuperación de semillas criollas, los trueques e intercambios y los mercados locales,  para actividades agropecuarias y pesqueras, se basa en el uso adecuado del recurso hídrico (baja huella hídrica) y la utilización racional de fertilizantes (baja huella de carbono).</v>
          </cell>
          <cell r="H26" t="str">
            <v>Promover la producción sostenible especialmente la de alimentos orgánicos, con integración de mercados locales subregionales y departamentales que beneficien a los pobladores rurales y garanticen la seguridad alimentaria del departamento.</v>
          </cell>
          <cell r="I26"/>
        </row>
        <row r="27">
          <cell r="E27" t="str">
            <v>LA602</v>
          </cell>
          <cell r="F27" t="str">
            <v>COSECHANDO PROGRESO INCLUYENTE Y PARTICIPATIVO</v>
          </cell>
          <cell r="G27" t="str">
            <v>Propiciar el desarrollo endógeno, con la complementación y especialización de asociaciones de comunidades rurales en la producción, y los servicios conexos de encadenamientos productivos relacionados con el sector agrícola que incluye, agricultura, producción pecuaria, acuícola, forestal y pesquera, y relacionados con productos diferentes a los del sector agrícola, como el aprovechamiento de fibras, tintes, productos nutraceúticos, biocombustibles, entre otros.</v>
          </cell>
          <cell r="H27" t="str">
            <v>Incluir los pobladores rurales en los beneficios de los encadenamientos productivos, clústeres territoriales, con énfasis en la asociatividad y especialización, logrando un desarrollo endógeno sostenible.</v>
          </cell>
          <cell r="I27"/>
        </row>
        <row r="28">
          <cell r="E28" t="str">
            <v>LA603</v>
          </cell>
          <cell r="F28" t="str">
            <v>TEJIENDO RURALIDAD</v>
          </cell>
          <cell r="G28" t="str">
            <v>Asignar recursos públicos para en asocio con municipios, nación,  sector privado, proporcionar servicios públicos  como acueductos rurales, saneamiento básico, sistemas de energías alternativas no convencionales y acceso a las Tics, vivienda, salud, aseguramiento, formalización del trabajo; educación rural flexible, con estrategias de permanencia educativa para combatir la inasistencia y deserción escolar, además del aseguramiento a la calidad educativa en estudiantes rurales indígenas, con el acompañamiento y seguimiento a pruebas estandarizadas para garantizar su acceso a la educación superior, como la principal estrategia de ruptura de las trampas de pobreza.</v>
          </cell>
          <cell r="H28" t="str">
            <v>Promover la garantía de derechos económicos, sociales, culturales, ambientales, con intervenciones que responda a las necesidades específicas del territorio y las comunidades, con acceso a bienes y servicios de calidad para el goce de una vida digna en lo rural.</v>
          </cell>
          <cell r="I28"/>
        </row>
        <row r="29">
          <cell r="E29" t="str">
            <v>LA604</v>
          </cell>
          <cell r="F29" t="str">
            <v>CIENCIA TECNOLOGÍA E INNOVACIÓN EN EL VALLE RURAL</v>
          </cell>
          <cell r="G29" t="str">
            <v>Focalizar la investigación, la tecnología, la innovación, los emprendimientos, articulando las capacidades de las comunidades rurales, aunando esfuerzos entre instituciones de educación superior, empresas, centros de investigación, para superar problemas sociales, económicos, productivos, para mejorar la competitividad, la equidad y aprovechar oportunidades que ofrecen los territorios.</v>
          </cell>
          <cell r="H29" t="str">
            <v>Fortalecer   las capacidades y reconocer el conocimiento de los habitantes rurales, integrándolos a redes de cooperación entre el estado, la academia, los empresarios, para la investigación, el desarrollo tecnológico, asistencia técnica, la innovación y los emprendimientos.</v>
          </cell>
          <cell r="I29"/>
        </row>
      </sheetData>
      <sheetData sheetId="2">
        <row r="3">
          <cell r="E3">
            <v>10101</v>
          </cell>
          <cell r="F3" t="str">
            <v>VALLE ORO PURO</v>
          </cell>
          <cell r="G3" t="str">
            <v>Es el apoyo a deportistas de rendimiento y alto rendimiento mediante estímulos económicos, sociales y deportivos para optimizar sus resultados en competencias nacionales e internacionales.</v>
          </cell>
          <cell r="H3"/>
        </row>
        <row r="4">
          <cell r="E4">
            <v>10102</v>
          </cell>
          <cell r="F4" t="str">
            <v xml:space="preserve">DEPORTE Y TURISMO </v>
          </cell>
          <cell r="G4" t="str">
            <v>Ejecución de estrategias para potencializar el deporte como factor de desarrollo socioeconómico sustentable e innovador en los municipios del Valle del Cauca, mediante productos y servicios turísticos asociados al deporte.</v>
          </cell>
          <cell r="H4"/>
        </row>
        <row r="5">
          <cell r="E5">
            <v>10201</v>
          </cell>
          <cell r="F5" t="str">
            <v>VALLE DESTINO COMPETITIVO Y SOSTENIBLE</v>
          </cell>
          <cell r="G5" t="str">
            <v>Cuenta con capital humano competitivo, oferta de atractivos turísticos diferenciados y fortalecimiento del desarrollo empresarial.</v>
          </cell>
          <cell r="H5"/>
        </row>
        <row r="6">
          <cell r="E6">
            <v>10202</v>
          </cell>
          <cell r="F6" t="str">
            <v>VALLE ATRACTIVO CON EMPRENDIMIENTO CULTURAL Y ECONOMÍA CREATIVA</v>
          </cell>
          <cell r="G6" t="str">
            <v>Crear condiciones para en el posicionamiento de los destinos turísticos del Valle del Cauca como atractivos de gran valor en el mercado cultural y creativo.</v>
          </cell>
          <cell r="H6"/>
        </row>
        <row r="7">
          <cell r="E7">
            <v>10203</v>
          </cell>
          <cell r="F7" t="str">
            <v>VALLE PARA EL MUNDO</v>
          </cell>
          <cell r="G7"/>
          <cell r="H7"/>
        </row>
        <row r="8">
          <cell r="E8">
            <v>10301</v>
          </cell>
          <cell r="F8" t="str">
            <v>PATRIMONIO E IDENTIDAD VALLECAUCANA</v>
          </cell>
          <cell r="G8" t="str">
            <v>Protección, recuperación y salvaguarda del patrimonio cultural, material e inmaterial, y recuperación de las identidades del territorio.</v>
          </cell>
          <cell r="H8"/>
        </row>
        <row r="9">
          <cell r="E9">
            <v>10302</v>
          </cell>
          <cell r="F9" t="str">
            <v>DESARROLLO ARTISTÍCO Y CULTURAL VALLECAUCANO</v>
          </cell>
          <cell r="G9" t="str">
            <v>Promueve el acceso a los bienes y servicios artísticos y culturales de los habitantes del Valle del Cauca.</v>
          </cell>
          <cell r="H9"/>
        </row>
        <row r="10">
          <cell r="E10">
            <v>10303</v>
          </cell>
          <cell r="F10" t="str">
            <v>FORTALECIMIENTO DE LA INFRAESTRUCTURA CULTURAL DEL VALLE DEL CAUCA</v>
          </cell>
          <cell r="G10" t="str">
            <v>Apoyo para la construcción, adecuación, mantenimiento y dotación de la infraestructura cultural y científica del Valle del Cauca.</v>
          </cell>
          <cell r="H10"/>
        </row>
        <row r="11">
          <cell r="E11">
            <v>10304</v>
          </cell>
          <cell r="F11" t="str">
            <v>BIODIVERSIDAD,  PATRIMONIO Y TURISMO DE  NATURALEZA</v>
          </cell>
          <cell r="G11" t="str">
            <v>Bienes y servicios ambientales y turísticos con los que cuenta el Valle del Cauca al alcance de la comunidad, gestionados y administrados manera sistémica para su conservación, prestación de servicios y construcción de cultura desde miradas y sectores diversos (academia, turismo, patrimonio, educación, investigación).</v>
          </cell>
          <cell r="H11"/>
        </row>
        <row r="12">
          <cell r="E12">
            <v>20101</v>
          </cell>
          <cell r="F12" t="str">
            <v>JUSTICIA Y SEGURIDAD CON INCLUSIÓN Y EQUIDAD</v>
          </cell>
          <cell r="G12" t="str">
            <v>Articular con todas las entidades y sectores diferenciales, condiciones óptimas y eficientes de la política de paz y desarrollo social, para lograr justicia y seguridad con inclusión y equidad en el departamento del Valle del Cauca.</v>
          </cell>
          <cell r="H12"/>
        </row>
        <row r="13">
          <cell r="E13">
            <v>20102</v>
          </cell>
          <cell r="F13" t="str">
            <v>CONVIVENCIA Y RESOLUCIÓN PACIFICA  DE CONFLICTOS</v>
          </cell>
          <cell r="G13" t="str">
            <v>Acciones de articulación para lograr resolución pacífica de conflicto y mejorar la convivencia.</v>
          </cell>
          <cell r="H13"/>
        </row>
        <row r="14">
          <cell r="E14">
            <v>20201</v>
          </cell>
          <cell r="F14" t="str">
            <v>PREVENCIÓN Y PROTECCIÓN A VÍCTIMAS DEL CONFLICTO ARMADO</v>
          </cell>
          <cell r="G14" t="str">
            <v>Atención integral a las víctimas del conflicto armado con enfoque diferencial.  Reconocimiento y atención a víctimas del conflicto armado con enfoque de género y diferencial</v>
          </cell>
          <cell r="H14"/>
        </row>
        <row r="15">
          <cell r="E15">
            <v>20202</v>
          </cell>
          <cell r="F15" t="str">
            <v>ATENCIÓN Y ASISTENCIA CON ENFOQUE DIFERENCIAL Y PARTICIPACIÓN EFECTIVA DE VÍCTIMAS DEL CONFLICTO ARMADO</v>
          </cell>
          <cell r="G15" t="str">
            <v>Atención integral a las víctimas del conflicto armado con enfoque diferencial.  Reconocimiento y atención a víctimas del conflicto armado con enfoque de género y diferencial.</v>
          </cell>
          <cell r="H15"/>
        </row>
        <row r="16">
          <cell r="E16">
            <v>20203</v>
          </cell>
          <cell r="F16" t="str">
            <v>REPARACIÓN INTEGRAL Y VERDAD A VÍCTIMAS DEL CONFLICTO ARMADO</v>
          </cell>
          <cell r="G16"/>
          <cell r="H16"/>
        </row>
        <row r="17">
          <cell r="E17">
            <v>20204</v>
          </cell>
          <cell r="F17" t="str">
            <v>GARANTÍA DEL DERECHO INTERNACIONAL HUMANITARIO DIH PARA VÍCTIMAS DEL CONFLICTO ARMADO</v>
          </cell>
          <cell r="G17" t="str">
            <v>Búsqueda de la garantía y protección a las nuevas víctimas y víctimas declaradas del conflicto armado en Derecho Internacional Humanitario.</v>
          </cell>
          <cell r="H17"/>
        </row>
        <row r="18">
          <cell r="E18">
            <v>20301</v>
          </cell>
          <cell r="F18" t="str">
            <v>LOS DEFENSORES SOMOS TODOS</v>
          </cell>
          <cell r="G18" t="str">
            <v>Adoptar acciones tendientes a generar políticas, procedimientos, formulación de proyectos con el fin de garantizar que las intervenciones lleguen a los segmentos más marginados de la población y a los grupos de especial protección por parte del Estado.</v>
          </cell>
          <cell r="H18"/>
        </row>
        <row r="19">
          <cell r="E19">
            <v>20302</v>
          </cell>
          <cell r="F19" t="str">
            <v>VALLE, TERRITORIO DE PAZ INCLUSIVO Y MODELO DE RESPETO A LAS IDENTIDADES</v>
          </cell>
          <cell r="G19" t="str">
            <v>Apoyar la implementación de Políticas y el fortalecimiento de espacios interinstitucionales orientados a la   garantía del derecho a la Igualdad y no discriminación, con acciones afirmativas tendientes a transformar imaginarios y estereotipos discriminadores, acciones de auto reconocimiento y empoderamiento.</v>
          </cell>
          <cell r="H19"/>
        </row>
        <row r="20">
          <cell r="E20">
            <v>20303</v>
          </cell>
          <cell r="F20" t="str">
            <v>PARTICIPACIÓN: INCIDENCIA EFECTIVA</v>
          </cell>
          <cell r="G20" t="str">
            <v>Garantizar el derecho a la participación, para que los individuos y colectivos incidan en los espacios de toma de decisiones y en los ciclos de la gestión pública del departamento.</v>
          </cell>
          <cell r="H20"/>
        </row>
        <row r="21">
          <cell r="E21">
            <v>20304</v>
          </cell>
          <cell r="F21" t="str">
            <v>GOBIERNO TRANSPARENTE E ÍNTEGRO</v>
          </cell>
          <cell r="G21"/>
          <cell r="H21"/>
        </row>
        <row r="22">
          <cell r="E22">
            <v>20401</v>
          </cell>
          <cell r="F22" t="str">
            <v>CONSOLIDACIÓN DE LA PAZ TERRITORIAL</v>
          </cell>
          <cell r="G22" t="str">
            <v>Acciones afirmativas que promueven la paz territorial.</v>
          </cell>
          <cell r="H22"/>
        </row>
        <row r="23">
          <cell r="E23">
            <v>20402</v>
          </cell>
          <cell r="F23" t="str">
            <v>IMPLEMENTACIÓN DE ACUERDOS Y CONSTRUCCIÓN Y PAZ</v>
          </cell>
          <cell r="G23" t="str">
            <v>Acciones que conduzcan a la real implementación de los acuerdos para preservar la paz.</v>
          </cell>
          <cell r="H23"/>
        </row>
        <row r="24">
          <cell r="E24">
            <v>20501</v>
          </cell>
          <cell r="F24" t="str">
            <v xml:space="preserve">ATENCIÓN INTEGRAL CON ENFOQUE DIFERENCIAL Y ÉTNICO A LA POBLACIÓN REINCORPORADA  </v>
          </cell>
          <cell r="G24" t="str">
            <v>Inclusión social, económica y política de población reincorporada y excombatientes con enfoque diferencial.</v>
          </cell>
          <cell r="H24"/>
        </row>
        <row r="25">
          <cell r="E25">
            <v>20502</v>
          </cell>
          <cell r="F25" t="str">
            <v>INCLUSIÓN  CON ENFOQUE DIFERENCIAL Y ÉTNICO DE LA POBLACIÓN REINCORPORADA EN EL CAMPO SOCIAL, ECONÓMICO Y POLÍTICO</v>
          </cell>
          <cell r="G25" t="str">
            <v>Acciones para que los reincorporados se integren a la sociedad.</v>
          </cell>
          <cell r="H25"/>
        </row>
        <row r="26">
          <cell r="E26">
            <v>20503</v>
          </cell>
          <cell r="F26" t="str">
            <v>JUSTICIA Y SEGURIDAD PARA REINCORPORADOS Y EXCOMBATIENTES</v>
          </cell>
          <cell r="G26" t="str">
            <v>Acciones para que los reincorporados y excombatientes tengan protección, seguridad y garantía de justica.</v>
          </cell>
          <cell r="H26"/>
        </row>
        <row r="27">
          <cell r="E27">
            <v>30101</v>
          </cell>
          <cell r="F27" t="str">
            <v>APUESTAS PRODUCTIVAS EN LAS CIUDADES</v>
          </cell>
          <cell r="G27" t="str">
            <v>Recuperación de actividades económicas en ciudades intermedias y menores de acuerdo a su vocación productiva.</v>
          </cell>
          <cell r="H27"/>
        </row>
        <row r="28">
          <cell r="E28">
            <v>30102</v>
          </cell>
          <cell r="F28" t="str">
            <v>DESARROLLO Y ASOCIATIVIDAD EMPREASARIAL</v>
          </cell>
          <cell r="G28" t="str">
            <v>Estrategias de economía solidaria y cooperación, como medio de recuperación de la economía local.</v>
          </cell>
          <cell r="H28"/>
        </row>
        <row r="29">
          <cell r="E29">
            <v>30103</v>
          </cell>
          <cell r="F29" t="str">
            <v>VALLE INTERNACIONAL</v>
          </cell>
          <cell r="G29" t="str">
            <v>Gestionar recursos Internacionales financieros y técnicos de cooperación oficial, privada, para apoyar los proyectos estratégicos de desarrollo.</v>
          </cell>
          <cell r="H29"/>
        </row>
        <row r="30">
          <cell r="E30">
            <v>30201</v>
          </cell>
          <cell r="F30" t="str">
            <v>HABITAT SOSTENIBLE</v>
          </cell>
          <cell r="G30" t="str">
            <v>Mejorar la calidad de vida de los vallecaucanos mediante el aprovisionamiento de vivienda, equipamiento y de los servicios públicos esenciales y complementarios asegurando calidad, cobertura y continuidad.</v>
          </cell>
          <cell r="H30"/>
        </row>
        <row r="31">
          <cell r="E31">
            <v>30202</v>
          </cell>
          <cell r="F31" t="str">
            <v>SERVICIOS PUBLICOS EFICIENTES Y SOSTENIBLES</v>
          </cell>
          <cell r="G31" t="str">
            <v>Mejorar la cobertura, continuidad y calidad de los acueductos, el alcantarillado y la disposición de residuos en el Valle del Cauca.</v>
          </cell>
          <cell r="H31"/>
        </row>
        <row r="32">
          <cell r="E32">
            <v>30301</v>
          </cell>
          <cell r="F32" t="str">
            <v>CERRANDO BRECHAS EN  EDUCACION SUPERIOR</v>
          </cell>
          <cell r="G32" t="str">
            <v>Disminuir las brechas en educación superior.</v>
          </cell>
          <cell r="H32"/>
        </row>
        <row r="33">
          <cell r="E33">
            <v>30302</v>
          </cell>
          <cell r="F33" t="str">
            <v>VIVIENDA Y SERVICIOS PUBLICOS</v>
          </cell>
          <cell r="G33"/>
          <cell r="H33"/>
        </row>
        <row r="34">
          <cell r="E34">
            <v>30303</v>
          </cell>
          <cell r="F34" t="str">
            <v>EQUIPAMIENTOS DE RECREACION Y DEPORTE</v>
          </cell>
          <cell r="G34" t="str">
            <v>Desconcentrar los equipamientos recreativos y deportivos.</v>
          </cell>
          <cell r="H34"/>
        </row>
        <row r="35">
          <cell r="E35">
            <v>30304</v>
          </cell>
          <cell r="F35" t="str">
            <v>CONVIVENCIA INTEGRAL: SEGURIDAD, VIDA, FAMILIA Y ENTORNO</v>
          </cell>
          <cell r="G35"/>
          <cell r="H35"/>
        </row>
        <row r="36">
          <cell r="E36">
            <v>30401</v>
          </cell>
          <cell r="F36" t="str">
            <v>INFRAESTRUCTURA PARA EL DESARROLLO, CONECTIVIDAD Y COMPETITIVIDAD</v>
          </cell>
          <cell r="G36"/>
          <cell r="H36"/>
        </row>
        <row r="37">
          <cell r="E37">
            <v>30402</v>
          </cell>
          <cell r="F37" t="str">
            <v>TRANSFORMACIÓN CIENTIFICA, DIGITAL E INNOVADORA</v>
          </cell>
          <cell r="G37"/>
          <cell r="H37"/>
        </row>
        <row r="38">
          <cell r="E38">
            <v>30403</v>
          </cell>
          <cell r="F38" t="str">
            <v>DIVULGACIÓN DE LA ESTRATEGIA DE MOVILIDAD SEGURA EN EL DEPARTAMENTO DEL VALLE DEL CAUCA</v>
          </cell>
          <cell r="G38"/>
          <cell r="H38"/>
        </row>
        <row r="39">
          <cell r="E39">
            <v>40101</v>
          </cell>
          <cell r="F39" t="str">
            <v>GESTIÓN INTEGRAL DE LA BIODIVERSIDAD Y SUS SERVICIOS ECOSISTÉMICOS</v>
          </cell>
          <cell r="G39" t="str">
            <v>A través de las acciones coordinadas entre el Departamento y los sectores productivos, la academia, los centros de investigación y la comunidad, se promoverá conjuntamente la conservación de los ecosistemas y el aprovechamiento en forma sostenible y responsable de la biodiversidad</v>
          </cell>
          <cell r="H39"/>
        </row>
        <row r="40">
          <cell r="E40">
            <v>40201</v>
          </cell>
          <cell r="F40" t="str">
            <v>GESTION INTEGRAL DEL RECURSO HÍDRICO DEL VALLE DEL CAUCA</v>
          </cell>
          <cell r="G40" t="str">
            <v>Garantizar la sostenibilidad del recurso hídrico, mediante una gestión eficiente y eficaz para protección y conservación de los ecosistemas que regulan la oferta hídrica, sus procesos hidrobiológicos, mejorando la calidad del recurso para las diferentes actividades, priorizando el uso para consumo humano procurando por el uso eficiente y racional del agua.</v>
          </cell>
          <cell r="H40"/>
        </row>
        <row r="41">
          <cell r="E41">
            <v>40301</v>
          </cell>
          <cell r="F41" t="str">
            <v>GESTIÓN DEL RIESGO DE DESASTRES, CAMBIO Y VARIABILIDAD CLIMÁTICA</v>
          </cell>
          <cell r="G41" t="str">
            <v>Orientar e implementar acciones con la participación de los actores públicos y privados orientadas al conocimiento del riesgo, la reducción del riesgo y el manejo de desastres causados por las diferentes amenazas naturales, socio naturales, antrópicas y tecnológicas y a la disminución de la vulnerabilidad frente a los efectos del cambio climático en los ecosistemas estratégicos, asentamientos humanos, recursos hídricos.</v>
          </cell>
          <cell r="H41"/>
        </row>
        <row r="42">
          <cell r="E42">
            <v>40302</v>
          </cell>
          <cell r="F42" t="str">
            <v>SALUD PUBLICA EN EMERGENCIAS Y DESASTRES</v>
          </cell>
          <cell r="G42" t="str">
            <v>Generación de espacios adecuados y cultura frente al cuidado de los animales en los contextos urbanos y rurales ya sean domésticos, silvestres o de producción pecuaria.</v>
          </cell>
          <cell r="H42"/>
        </row>
        <row r="43">
          <cell r="E43">
            <v>40401</v>
          </cell>
          <cell r="F43" t="str">
            <v>EDUCACIÓN AMBIENTAL INTEGRAL</v>
          </cell>
          <cell r="G43" t="str">
            <v>A través de la educación ambiental que se fundamenta en el respeto y el reconocimiento de la diversidad étnica, cultural y del patrimonio natural del departamento, fortaleceremos los procesos culturales sobre el uso y manejo del territorio, los recursos naturales y afianzaremos los procesos de gestión del conocimiento de ancestral ambiental.</v>
          </cell>
          <cell r="H43"/>
        </row>
        <row r="44">
          <cell r="E44">
            <v>40501</v>
          </cell>
          <cell r="F44" t="str">
            <v>PLAN DE CONTIGENCIA - COMPONENTE DE CONTROL</v>
          </cell>
          <cell r="G44" t="str">
            <v>Generación de planes de contingencia para atender emergencia ocasiona por la Pandemia Coronavirus COVID-19 - componente de control.</v>
          </cell>
          <cell r="H44"/>
        </row>
        <row r="45">
          <cell r="E45">
            <v>40502</v>
          </cell>
          <cell r="F45" t="str">
            <v>PLAN DE CONTIGENCIA - COMPONENTE DE SALUD</v>
          </cell>
          <cell r="G45" t="str">
            <v>Generación de planes de contingencia para atender emergencia ocasiona por la Pandemia Coronavirus COVID-19 - componente de salud.</v>
          </cell>
          <cell r="H45"/>
        </row>
        <row r="46">
          <cell r="E46">
            <v>40503</v>
          </cell>
          <cell r="F46" t="str">
            <v>PLAN DE CONTIGENCIA - COMPONENTE SOCIO ECONÓMICO</v>
          </cell>
          <cell r="G46" t="str">
            <v>Planes de contingencia para atender emergencia ocasiona por la Pandemia Coronavirus COVID-19 - componente socioeconómico.</v>
          </cell>
          <cell r="H46"/>
        </row>
        <row r="47">
          <cell r="E47">
            <v>50101</v>
          </cell>
          <cell r="F47" t="str">
            <v>EFICIENCIA Y EFICACIA DEL SECTOR PÚBLICO</v>
          </cell>
          <cell r="G47" t="str">
            <v>Contempla gestiones, alianzas y prácticas innovadoras, entre otros, basado en políticas públicas, bajo los principios de transparencia, para la participación, rendición de cuentas, defensa de lo público y otros aspectos, logrando la credibilidad del ciudadano.</v>
          </cell>
          <cell r="H47"/>
        </row>
        <row r="48">
          <cell r="E48">
            <v>50102</v>
          </cell>
          <cell r="F48" t="str">
            <v>EDUCACIÓN INCLUYENTE</v>
          </cell>
          <cell r="G48" t="str">
            <v>Una educación que favorezca el acceso y la permanencia de todas las poblaciones existentes en el territorio con enfoque de género y diferencial.</v>
          </cell>
          <cell r="H48"/>
        </row>
        <row r="49">
          <cell r="E49">
            <v>50103</v>
          </cell>
          <cell r="F49" t="str">
            <v>AUTORIDAD SANITARIA PARA LA GESTIÓN DE LA SALUD</v>
          </cell>
          <cell r="G49"/>
          <cell r="H49"/>
        </row>
        <row r="50">
          <cell r="E50">
            <v>50104</v>
          </cell>
          <cell r="F50" t="str">
            <v>CONVIVENCIA SOCIAL Y SALUD MENTAL</v>
          </cell>
          <cell r="G50"/>
          <cell r="H50"/>
        </row>
        <row r="51">
          <cell r="E51">
            <v>50105</v>
          </cell>
          <cell r="F51" t="str">
            <v>GESTIÓN DIFERENCIAL DE LAS POBLACIONES VULNERABLES</v>
          </cell>
          <cell r="G51"/>
          <cell r="H51"/>
        </row>
        <row r="52">
          <cell r="E52">
            <v>50106</v>
          </cell>
          <cell r="F52" t="str">
            <v>SALUD Y ÁMBITO LABORAL</v>
          </cell>
          <cell r="G52"/>
          <cell r="H52"/>
        </row>
        <row r="53">
          <cell r="E53">
            <v>50107</v>
          </cell>
          <cell r="F53" t="str">
            <v>SEXUALIDAD Y DERECHOS SEXUALES Y REPRODUCTIVOS</v>
          </cell>
          <cell r="G53"/>
          <cell r="H53"/>
        </row>
        <row r="54">
          <cell r="E54">
            <v>50108</v>
          </cell>
          <cell r="F54" t="str">
            <v>VIDA SALUDABLE Y CONDICIONES NO TRASMISIBLES</v>
          </cell>
          <cell r="G54"/>
          <cell r="H54"/>
        </row>
        <row r="55">
          <cell r="E55">
            <v>50109</v>
          </cell>
          <cell r="F55" t="str">
            <v>VIDA SALUDABLE Y ENFERMEDADES TRASMISIBLES</v>
          </cell>
          <cell r="G55"/>
          <cell r="H55"/>
        </row>
        <row r="56">
          <cell r="E56">
            <v>50110</v>
          </cell>
          <cell r="F56" t="str">
            <v>SALUD AMBIENTAL</v>
          </cell>
          <cell r="G56"/>
          <cell r="H56"/>
        </row>
        <row r="57">
          <cell r="E57">
            <v>50201</v>
          </cell>
          <cell r="F57" t="str">
            <v>CONOCIMIENTO E INNOVACIÓN EN EL SECTOR PÚBICO</v>
          </cell>
          <cell r="G57" t="str">
            <v>Promover acciones de transparencia, participación mediante el trabajo colaborativo de cara al ciudadano, generando gestión del conocimiento para la apropiación social de la ciencia, tecnología e innovación, así como la transmisión de conocimiento público para la continuidad de las acciones gubernamentales.</v>
          </cell>
          <cell r="H57"/>
        </row>
        <row r="58">
          <cell r="E58">
            <v>50202</v>
          </cell>
          <cell r="F58" t="str">
            <v>TRANSFORMACIÓN DIGITAL</v>
          </cell>
          <cell r="G58" t="str">
            <v>Diseñar, elaborar, liderar y ejecutar proyectos, programas y estrategias encaminadas a promover y orientar el aprovechamiento de TIC en los sectores productivos y sociales del Valle del Cauca.</v>
          </cell>
          <cell r="H58"/>
        </row>
        <row r="59">
          <cell r="E59">
            <v>50301</v>
          </cell>
          <cell r="F59" t="str">
            <v>VALLE DEL CAUCA: INSTITUCIONALIDAD CON RESULTADOS</v>
          </cell>
          <cell r="G59" t="str">
            <v>Fortalecimiento de las capacidades institucionales con esfuerzos mancomunados hacia el logro de objetivos, satisfacción integral del cliente interno, mejoramiento de la gestión y el desempeño institucional, promoción de la participación desde y hacia la ciudadanía y grupos de valor, partiendo de la colaboración, transparencia y dinamización de los procesos y el desarrollo de actividades que generen cambios concretos, visibles y de valor público.</v>
          </cell>
          <cell r="H59"/>
        </row>
        <row r="60">
          <cell r="E60">
            <v>50302</v>
          </cell>
          <cell r="F60" t="str">
            <v>CONEXIÓN CON LOS USUARIOS</v>
          </cell>
          <cell r="G60" t="str">
            <v>Establecimiento de capacidades institucionales para la conexión con los usuarios, mejorando la credibilidad y empatía desde y hacia el servicio público.</v>
          </cell>
          <cell r="H60"/>
        </row>
        <row r="61">
          <cell r="E61">
            <v>50401</v>
          </cell>
          <cell r="F61" t="str">
            <v>HACIENDA PÚBLICA SALUDABLE</v>
          </cell>
          <cell r="G61" t="str">
            <v>Aportar a la competitividad y desarrollo sostenible del Dpto. mediante la gestión extrínseca y tributaria, el saneamiento fiscal y fortalecimiento y viabilidad financiera de las entidades.</v>
          </cell>
          <cell r="H61"/>
        </row>
        <row r="62">
          <cell r="E62">
            <v>50402</v>
          </cell>
          <cell r="F62" t="str">
            <v>GESTIÓN Y FINANZAS EFECTIVAS</v>
          </cell>
          <cell r="G62" t="str">
            <v>Contribuir a la sostenibilidad y competitividad de los entes territoriales a través del apoyo técnico financiero y enfoque diferencial para la consecución, gestión y administración de recursos.</v>
          </cell>
          <cell r="H62"/>
        </row>
        <row r="63">
          <cell r="E63">
            <v>50501</v>
          </cell>
          <cell r="F63" t="str">
            <v>REGIONES PARA EL DESARROLLO</v>
          </cell>
          <cell r="G63" t="str">
            <v>Promoción para la conformación, consolidación y sostenibilidad de las regiones y elementos de planificación y desarrollo territorial, compartiendo visiones y acuerdos, de acuerdo con las potencialidades de los territorios.</v>
          </cell>
          <cell r="H63"/>
        </row>
        <row r="64">
          <cell r="E64">
            <v>50502</v>
          </cell>
          <cell r="F64" t="str">
            <v>GOBERNANZA TERRITORIAL ESTRATÉGICA</v>
          </cell>
          <cell r="G64" t="str">
            <v>Apoyo, promoción y fortalecimiento de los entes territoriales bajo principios de eficiencia y corresponsabilidad con procesos de descentralización, gobernanza participativa y capacidad para compartir visiones de territorio en regiones, subregiones o polos de desarrollo.</v>
          </cell>
          <cell r="H64"/>
        </row>
        <row r="65">
          <cell r="E65">
            <v>60101</v>
          </cell>
          <cell r="F65" t="str">
            <v>SUFICIENCIA, AUTONOMÍA, SEGURIDAD Y SOBERANÍA ALIMENTARIA Y NUTRICIONAL</v>
          </cell>
          <cell r="G65" t="str">
            <v>Este programa busca disminuir la vulnerabilidad alimentaria y nutricional de las comunidades con enfoque diferencial.  A través de la implementación de huertas, conservación de las semillas nativas y criollas; implementación de granjas integrales, mercados campesinos, etc., para mejorar la calidad de vida y el cuidado de bienes naturales en las comunidades.  En tiempos de vulnerabilidad climática e importación de alimentos.</v>
          </cell>
          <cell r="H65"/>
        </row>
        <row r="66">
          <cell r="E66">
            <v>60102</v>
          </cell>
          <cell r="F66" t="str">
            <v>PRODUCCIÓN, CONSERVACIÓN</v>
          </cell>
          <cell r="G66" t="str">
            <v>Este programa busca implementar prácticas de producción de alimentos ecológicos y conservación de áreas de producción agroecológicas en las comunidades campesinas, con enfoque diferencial étnico, mujeres, población LGTBI, personas en condición con discapacidad, dada la contaminación de alimentos e importación.  Este programa busca la producción y conservación de alimentos ecológicos y áreas de producción agroecológicas.</v>
          </cell>
          <cell r="H66"/>
        </row>
        <row r="67">
          <cell r="E67">
            <v>60201</v>
          </cell>
          <cell r="F67" t="str">
            <v>PLANIFICACIÓN Y ORDENAMIENTO PRODUCTIVO</v>
          </cell>
          <cell r="G67" t="str">
            <v>Generar capacidades para orientar el uso productivo y ocupación ordenada del territorio rural.</v>
          </cell>
          <cell r="H67"/>
        </row>
        <row r="68">
          <cell r="E68">
            <v>60202</v>
          </cell>
          <cell r="F68" t="str">
            <v>APUESTA PRODUCTIVA Y DE COMPETITIVIDAD CON VISIÓN EMPRESARIAL</v>
          </cell>
          <cell r="G68" t="str">
            <v>Generar capacidades de integración rural que consoliden los procesos de producción y competitividad para la producción agroalimentaria y agroindustrial.</v>
          </cell>
          <cell r="H68"/>
        </row>
        <row r="69">
          <cell r="E69">
            <v>60301</v>
          </cell>
          <cell r="F69" t="str">
            <v>INFRAESTRUCTURA PARA EL DESARROLLO DEL CAMPO</v>
          </cell>
          <cell r="G69" t="str">
            <v>Promover e implementar el desarrollo de la infraestructura con énfasis en la productividad del campo, seguridad vial, saneamiento básico, vivienda, sistemas de generación de energías alternativas y de más que permitan el crecimiento del Valle del Cauca durante el periodo de gobierno.</v>
          </cell>
          <cell r="H69"/>
        </row>
        <row r="70">
          <cell r="E70">
            <v>60302</v>
          </cell>
          <cell r="F70" t="str">
            <v>VALLE RURAL, ECONÓMICO, SOCIAL Y SEGURO</v>
          </cell>
          <cell r="G70" t="str">
            <v>Promueve el desarrollo económico social y rural del Valle del Cauca con especial énfasis en el enfoque diferencial, teniendo en cuenta los grupos poblacionales y las comunidades campesinas productora, generando seguridad en el territorio.</v>
          </cell>
          <cell r="H70"/>
        </row>
        <row r="71">
          <cell r="E71">
            <v>60401</v>
          </cell>
          <cell r="F71" t="str">
            <v>ADOPCIÓN E INNOVACIÓN TECNOLÓGICA DEL SECTOR AGROPECUARIO Y PESQUERO</v>
          </cell>
          <cell r="G71" t="str">
            <v>Accesibilidad y aprovechamiento de los recursos tecnológicos y a proyectos de ciencia tecnología e innovación que posibilite el desarrollo integral rural para disminuir las brechas entre la zona rural, incorporando tecnologías en equipamientos y procesos productivos para mejorar la productividad del sector.</v>
          </cell>
          <cell r="H71"/>
        </row>
      </sheetData>
      <sheetData sheetId="3"/>
      <sheetData sheetId="4"/>
      <sheetData sheetId="5"/>
      <sheetData sheetId="6">
        <row r="2">
          <cell r="A2" t="str">
            <v>SECRETARÍA DE EDUCACION</v>
          </cell>
          <cell r="B2">
            <v>1</v>
          </cell>
          <cell r="C2">
            <v>1105</v>
          </cell>
          <cell r="D2" t="str">
            <v>SECRETARÍA DE EDUCACION</v>
          </cell>
        </row>
        <row r="3">
          <cell r="A3" t="str">
            <v>SECRETARÍA DE SALUD</v>
          </cell>
          <cell r="B3">
            <v>2</v>
          </cell>
          <cell r="C3">
            <v>1106</v>
          </cell>
          <cell r="D3" t="str">
            <v>SECRETARÍA DE SALUD</v>
          </cell>
        </row>
        <row r="4">
          <cell r="A4" t="str">
            <v>SECRETARÍA DE CULTURA</v>
          </cell>
          <cell r="B4">
            <v>3</v>
          </cell>
          <cell r="C4">
            <v>1114</v>
          </cell>
          <cell r="D4" t="str">
            <v>SECRETARÍA DE CULTURA</v>
          </cell>
        </row>
        <row r="5">
          <cell r="A5" t="str">
            <v>SECRETARÍA DE ASUNTO ETNICOS</v>
          </cell>
          <cell r="B5">
            <v>4</v>
          </cell>
          <cell r="C5">
            <v>1117</v>
          </cell>
          <cell r="D5" t="str">
            <v>SECRETARÍA DE ASUNTO ETNICOS</v>
          </cell>
        </row>
        <row r="6">
          <cell r="A6" t="str">
            <v>SECRETARIA DE TURISMO</v>
          </cell>
          <cell r="B6">
            <v>5</v>
          </cell>
          <cell r="C6">
            <v>1118</v>
          </cell>
          <cell r="D6" t="str">
            <v>SECRETARIA DE TURISMO</v>
          </cell>
        </row>
        <row r="7">
          <cell r="A7" t="str">
            <v>SECRETARÍA GENERAL</v>
          </cell>
          <cell r="B7">
            <v>6</v>
          </cell>
          <cell r="C7">
            <v>1127</v>
          </cell>
          <cell r="D7" t="str">
            <v>SECRETARÍA GENERAL</v>
          </cell>
        </row>
        <row r="8">
          <cell r="A8" t="str">
            <v>SECRETARÍA DE VIVIENDA Y HABITAT</v>
          </cell>
          <cell r="B8">
            <v>7</v>
          </cell>
          <cell r="C8">
            <v>1131</v>
          </cell>
          <cell r="D8" t="str">
            <v>SECRETARÍA DE VIVIENDA Y HABITAT</v>
          </cell>
        </row>
        <row r="9">
          <cell r="A9" t="str">
            <v>SECRETARÍA DE LA MUJER, EQUIDAD DE GÉNERO Y DIVERSIDAD SEXUAL</v>
          </cell>
          <cell r="B9">
            <v>8</v>
          </cell>
          <cell r="C9">
            <v>1134</v>
          </cell>
          <cell r="D9" t="str">
            <v>SECRETARÍA DE LA MUJER, EQUIDAD DE GÉNERO Y DIVERSIDAD SEXUAL</v>
          </cell>
        </row>
        <row r="10">
          <cell r="A10" t="str">
            <v>UNIDAD ADMINISTRATIVA ESPECIAL DE IMPUESTOS, RENTAS Y GESTIÓN TRIBUTARIA</v>
          </cell>
          <cell r="B10">
            <v>9</v>
          </cell>
          <cell r="C10">
            <v>1135</v>
          </cell>
          <cell r="D10" t="str">
            <v>UNIDAD ADMINISTRATIVA ESPECIAL DE IMPUESTOS, RENTAS Y GESTIÓN TRIBUTARIA</v>
          </cell>
        </row>
        <row r="11">
          <cell r="A11" t="str">
            <v>DEPARTAMENTO ADMINISTRATIVO DE PLANEACION</v>
          </cell>
          <cell r="B11">
            <v>10</v>
          </cell>
          <cell r="C11">
            <v>1136</v>
          </cell>
          <cell r="D11" t="str">
            <v>DEPARTAMENTO ADMINISTRATIVO DE PLANEACION</v>
          </cell>
        </row>
        <row r="12">
          <cell r="A12" t="str">
            <v>OFICINA DE CONTROL INTERNO</v>
          </cell>
          <cell r="B12">
            <v>11</v>
          </cell>
          <cell r="C12">
            <v>1139</v>
          </cell>
          <cell r="D12" t="str">
            <v>OFICINA DE CONTROL INTERNO</v>
          </cell>
        </row>
        <row r="13">
          <cell r="A13" t="str">
            <v>SECRETARIA DE CONVIVENCIA Y SEGURIDAD CIUDADANA</v>
          </cell>
          <cell r="B13">
            <v>12</v>
          </cell>
          <cell r="C13">
            <v>1143</v>
          </cell>
          <cell r="D13" t="str">
            <v>SECRETARIA DE CONVIVENCIA Y SEGURIDAD CIUDADANA</v>
          </cell>
        </row>
        <row r="14">
          <cell r="A14" t="str">
            <v>OFICINA CASA DEL VALLE EN BOGOTA</v>
          </cell>
          <cell r="B14">
            <v>13</v>
          </cell>
          <cell r="C14">
            <v>1144</v>
          </cell>
          <cell r="D14" t="str">
            <v>OFICINA CASA DEL VALLE EN BOGOTA</v>
          </cell>
        </row>
        <row r="15">
          <cell r="A15" t="str">
            <v>SECRETARIA DE PAZ TERRITORIAL Y RECONCILIACION</v>
          </cell>
          <cell r="B15">
            <v>14</v>
          </cell>
          <cell r="C15">
            <v>1145</v>
          </cell>
          <cell r="D15" t="str">
            <v>SECRETARIA DE PAZ TERRITORIAL Y RECONCILIACION</v>
          </cell>
        </row>
        <row r="16">
          <cell r="A16" t="str">
            <v>OFICINA PARA LA TRANSPARENCIA DE LA GESTION PUBLICA</v>
          </cell>
          <cell r="B16">
            <v>15</v>
          </cell>
          <cell r="C16">
            <v>1146</v>
          </cell>
          <cell r="D16" t="str">
            <v>OFICINA PARA LA TRANSPARENCIA DE LA GESTION PUBLICA</v>
          </cell>
        </row>
        <row r="17">
          <cell r="A17" t="str">
            <v>DEPARTAMENTO ADMINISTRATIVO DE HACIENDA Y FINANZAS PUBLICAS</v>
          </cell>
          <cell r="B17">
            <v>16</v>
          </cell>
          <cell r="C17">
            <v>1147</v>
          </cell>
          <cell r="D17" t="str">
            <v>DEPARTAMENTO ADMINISTRATIVO DE HACIENDA Y FINANZAS PUBLICAS</v>
          </cell>
        </row>
        <row r="18">
          <cell r="A18" t="str">
            <v>DEPARTAMENTO ADMINISTRATIVO DE DESARROLLO INSTITUCIONAL</v>
          </cell>
          <cell r="B18">
            <v>17</v>
          </cell>
          <cell r="C18">
            <v>1148</v>
          </cell>
          <cell r="D18" t="str">
            <v>DEPARTAMENTO ADMINISTRATIVO DE DESARROLLO INSTITUCIONAL</v>
          </cell>
        </row>
        <row r="19">
          <cell r="A19" t="str">
            <v>SECRETARIA DE INFRAESTRUCTURA Y VALORIZACION</v>
          </cell>
          <cell r="B19">
            <v>18</v>
          </cell>
          <cell r="C19">
            <v>1149</v>
          </cell>
          <cell r="D19" t="str">
            <v>SECRETARIA DE INFRAESTRUCTURA Y VALORIZACION</v>
          </cell>
        </row>
        <row r="20">
          <cell r="A20" t="str">
            <v>SECRETARIA DE AMBIENTE, AGRICULTURA Y PESCA</v>
          </cell>
          <cell r="B20">
            <v>19</v>
          </cell>
          <cell r="C20">
            <v>1150</v>
          </cell>
          <cell r="D20" t="str">
            <v>SECRETARIA DE AMBIENTE, AGRICULTURA Y PESCA</v>
          </cell>
        </row>
        <row r="21">
          <cell r="A21" t="str">
            <v>SECRETARIA DESARROLLO SOCIAL Y PARTICIPACION</v>
          </cell>
          <cell r="B21">
            <v>20</v>
          </cell>
          <cell r="C21">
            <v>1151</v>
          </cell>
          <cell r="D21" t="str">
            <v>SECRETARIA DESARROLLO SOCIAL Y PARTICIPACION</v>
          </cell>
        </row>
        <row r="22">
          <cell r="A22" t="str">
            <v>DEPARTAMENTO ADMINISTRATIVO DE JURIDICA</v>
          </cell>
          <cell r="B22">
            <v>21</v>
          </cell>
          <cell r="C22">
            <v>1152</v>
          </cell>
          <cell r="D22" t="str">
            <v>DEPARTAMENTO ADMINISTRATIVO DE JURIDICA</v>
          </cell>
        </row>
        <row r="23">
          <cell r="A23" t="str">
            <v>SECRETARIA DE LAS TECNOLOGIAS DE LA INFORMACION Y DE LAS COMUNICACIONES</v>
          </cell>
          <cell r="B23">
            <v>22</v>
          </cell>
          <cell r="C23">
            <v>1153</v>
          </cell>
          <cell r="D23" t="str">
            <v>SECRETARIA DE LAS TECNOLOGIAS DE LA INFORMACION Y DE LAS COMUNICACIONES</v>
          </cell>
        </row>
        <row r="24">
          <cell r="A24" t="str">
            <v>SECRETARIA DE DESARROLLO ECONOMICO Y COMPETITIVIDAD</v>
          </cell>
          <cell r="B24">
            <v>23</v>
          </cell>
          <cell r="C24">
            <v>1154</v>
          </cell>
          <cell r="D24" t="str">
            <v>SECRETARIA DE DESARROLLO ECONOMICO Y COMPETITIVIDAD</v>
          </cell>
        </row>
        <row r="25">
          <cell r="A25" t="str">
            <v>SECRETARIA DE GESTION DEL RIESGO DE DESASTRES</v>
          </cell>
          <cell r="B25">
            <v>24</v>
          </cell>
          <cell r="C25">
            <v>1155</v>
          </cell>
          <cell r="D25" t="str">
            <v>SECRETARIA DE GESTION DEL RIESGO DE DESASTRES</v>
          </cell>
        </row>
        <row r="26">
          <cell r="A26" t="str">
            <v>SECRETARIA DE MOVILIDAD Y TRANSPORTE</v>
          </cell>
          <cell r="B26">
            <v>25</v>
          </cell>
          <cell r="C26">
            <v>1156</v>
          </cell>
          <cell r="D26" t="str">
            <v>SECRETARIA DE MOVILIDAD Y TRANSPORTE</v>
          </cell>
        </row>
        <row r="27">
          <cell r="A27" t="str">
            <v>OFICINA DE CONTROL DISCIPLINARIO INTERNO</v>
          </cell>
          <cell r="B27">
            <v>26</v>
          </cell>
          <cell r="C27">
            <v>1157</v>
          </cell>
          <cell r="D27" t="str">
            <v>OFICINA DE CONTROL DISCIPLINARIO INTERNO</v>
          </cell>
        </row>
        <row r="28">
          <cell r="A28" t="str">
            <v>INSTITUTO DE INVESTIGACIONES CIENTIFICAS DEL VALLE DEL CAUCA - INCIVA</v>
          </cell>
          <cell r="B28">
            <v>27</v>
          </cell>
          <cell r="C28">
            <v>1211</v>
          </cell>
          <cell r="D28" t="str">
            <v>INSTITUTO DE INVESTIGACIONES CIENTIFICAS DEL VALLE DEL CAUCA - INCIVA</v>
          </cell>
        </row>
        <row r="29">
          <cell r="A29" t="str">
            <v>INSTITUTO FINACIERO DEL VALLE DEL CAUCA - INFIVALLE</v>
          </cell>
          <cell r="B29">
            <v>28</v>
          </cell>
          <cell r="C29">
            <v>1212</v>
          </cell>
          <cell r="D29" t="str">
            <v>INSTITUTO FINACIERO DEL VALLE DEL CAUCA - INFIVALLE</v>
          </cell>
        </row>
        <row r="30">
          <cell r="A30" t="str">
            <v>BIBLIOTECA DEPARTAMENTAL JORGE GARCES BORREO</v>
          </cell>
          <cell r="B30">
            <v>29</v>
          </cell>
          <cell r="C30">
            <v>1213</v>
          </cell>
          <cell r="D30" t="str">
            <v>BIBLIOTECA DEPARTAMENTAL JORGE GARCES BORREO</v>
          </cell>
        </row>
        <row r="31">
          <cell r="A31" t="str">
            <v>INSTITUTO DEPARTAMENTAL DE BELLAS ARTES</v>
          </cell>
          <cell r="B31">
            <v>30</v>
          </cell>
          <cell r="C31">
            <v>1214</v>
          </cell>
          <cell r="D31" t="str">
            <v>INSTITUTO DEPARTAMENTAL DE BELLAS ARTES</v>
          </cell>
        </row>
        <row r="32">
          <cell r="A32" t="str">
            <v>INSTITUTO COLOMBIANO DE BALLET - INCOLBALLET</v>
          </cell>
          <cell r="B32">
            <v>31</v>
          </cell>
          <cell r="C32">
            <v>1215</v>
          </cell>
          <cell r="D32" t="str">
            <v>INSTITUTO COLOMBIANO DE BALLET - INCOLBALLET</v>
          </cell>
        </row>
        <row r="33">
          <cell r="A33" t="str">
            <v>INSTITUTO DEL DEPORTE Y RECREACION DEL VALLE DEL CAUCA - INDERVALLE</v>
          </cell>
          <cell r="B33">
            <v>32</v>
          </cell>
          <cell r="C33">
            <v>1216</v>
          </cell>
          <cell r="D33" t="str">
            <v>INSTITUTO DEL DEPORTE Y RECREACION DEL VALLE DEL CAUCA - INDERVALLE</v>
          </cell>
        </row>
        <row r="34">
          <cell r="A34" t="str">
            <v>INSTITUTO DE EUCACIÓN TECNICO PROFESIONAL DE ROLDANILLO - INTEP</v>
          </cell>
          <cell r="B34">
            <v>33</v>
          </cell>
          <cell r="C34">
            <v>1218</v>
          </cell>
          <cell r="D34" t="str">
            <v>INSTITUTO DE EUCACIÓN TECNICO PROFESIONAL DE ROLDANILLO - INTEP</v>
          </cell>
        </row>
        <row r="35">
          <cell r="A35" t="str">
            <v>BENEFICENCIA DEL VALLE</v>
          </cell>
          <cell r="B35">
            <v>34</v>
          </cell>
          <cell r="C35">
            <v>1231</v>
          </cell>
          <cell r="D35" t="str">
            <v>BENEFICENCIA DEL VALLE</v>
          </cell>
        </row>
        <row r="36">
          <cell r="A36" t="str">
            <v>IMPRENTA DEPARTAMENTAL</v>
          </cell>
          <cell r="B36">
            <v>35</v>
          </cell>
          <cell r="C36">
            <v>1232</v>
          </cell>
          <cell r="D36" t="str">
            <v>IMPRENTA DEPARTAMENTAL</v>
          </cell>
        </row>
        <row r="37">
          <cell r="A37" t="str">
            <v>INDUSTRIA DE LICORES DEL VALLE - ILV</v>
          </cell>
          <cell r="B37">
            <v>36</v>
          </cell>
          <cell r="C37">
            <v>1233</v>
          </cell>
          <cell r="D37" t="str">
            <v>INDUSTRIA DE LICORES DEL VALLE - ILV</v>
          </cell>
        </row>
        <row r="38">
          <cell r="A38" t="str">
            <v>TELEPACIFICO</v>
          </cell>
          <cell r="B38">
            <v>37</v>
          </cell>
          <cell r="C38">
            <v>1234</v>
          </cell>
          <cell r="D38" t="str">
            <v>TELEPACIFICO</v>
          </cell>
        </row>
        <row r="39">
          <cell r="A39" t="str">
            <v>VALLECAUCANA DE AGUAS</v>
          </cell>
          <cell r="B39">
            <v>38</v>
          </cell>
          <cell r="C39">
            <v>1235</v>
          </cell>
          <cell r="D39" t="str">
            <v>VALLECAUCANA DE AGUAS</v>
          </cell>
        </row>
        <row r="40">
          <cell r="A40" t="str">
            <v>ACUAVALLE S.A. E.S.P</v>
          </cell>
          <cell r="B40">
            <v>39</v>
          </cell>
          <cell r="C40">
            <v>12501</v>
          </cell>
          <cell r="D40" t="str">
            <v>ACUAVALLE S.A. E.S.P</v>
          </cell>
        </row>
        <row r="41">
          <cell r="A41" t="str">
            <v>ERT - EMPRESA DE RECURSOS TECNOLOGICOS S.A. E.S.P</v>
          </cell>
          <cell r="B41">
            <v>40</v>
          </cell>
          <cell r="C41">
            <v>12503</v>
          </cell>
          <cell r="D41" t="str">
            <v>ERT - EMPRESA DE RECURSOS TECNOLOGICOS S.A. E.S.P</v>
          </cell>
        </row>
        <row r="42">
          <cell r="A42" t="str">
            <v>CORPORACION DEPARTAMENTAL PARA LA RECREACION POPULAR DEL VALLE DEL CAUCA - RECREAVALLE</v>
          </cell>
          <cell r="B42">
            <v>41</v>
          </cell>
          <cell r="C42">
            <v>12504</v>
          </cell>
          <cell r="D42" t="str">
            <v>CORPORACION DEPARTAMENTAL PARA LA RECREACION POPULAR DEL VALLE DEL CAUCA - RECREAVALLE</v>
          </cell>
        </row>
        <row r="43">
          <cell r="A43" t="str">
            <v>UNIVERSIDAD DEL VALLE</v>
          </cell>
          <cell r="B43">
            <v>42</v>
          </cell>
          <cell r="C43">
            <v>12505</v>
          </cell>
          <cell r="D43" t="str">
            <v>UNIVERSIDAD DEL VALLE</v>
          </cell>
        </row>
        <row r="44">
          <cell r="A44" t="str">
            <v>UNIDAD EJECUTORA DE SANEAMIENTO DEL VALLE DEL CAUCA - UESVALLE</v>
          </cell>
          <cell r="B44">
            <v>43</v>
          </cell>
          <cell r="C44"/>
          <cell r="D44" t="str">
            <v>UNIDAD EJECUTORA DE SANEAMIENTO DEL VALLE DEL CAUCA - UESVALLE</v>
          </cell>
        </row>
        <row r="45">
          <cell r="B45"/>
          <cell r="C45"/>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de Resultado"/>
      <sheetName val="Metas de Producto"/>
      <sheetName val="Hoja2"/>
      <sheetName val="Codificacion"/>
      <sheetName val="Codificacion2"/>
    </sheetNames>
    <sheetDataSet>
      <sheetData sheetId="0" refreshError="1"/>
      <sheetData sheetId="1">
        <row r="15">
          <cell r="A15" t="str">
            <v>3. POLOS DE DESARROLLO URBANO PARA LA COMPETITIVIDAD Y EQUIDAD</v>
          </cell>
        </row>
      </sheetData>
      <sheetData sheetId="2" refreshError="1"/>
      <sheetData sheetId="3" refreshError="1"/>
      <sheetData sheetId="4">
        <row r="3">
          <cell r="J3" t="str">
            <v>1. TURISMO, PATRIMONIO TERRITORIAL E IDENTIDAD VALLECAUCANA</v>
          </cell>
        </row>
        <row r="4">
          <cell r="J4" t="str">
            <v>2. VALLE DEL CAUCA TERRITORIO DE INTEGRACIÓN SOCIAL PARA LA PAZ</v>
          </cell>
        </row>
        <row r="5">
          <cell r="J5" t="str">
            <v>3. POLOS DE DESARROLLO URBANO PARA LA COMPETITIVIDAD Y EQUIDAD</v>
          </cell>
        </row>
        <row r="6">
          <cell r="J6" t="str">
            <v>4. VALLE, DEPARTAMENTO VERDE Y SOSTENIBLE</v>
          </cell>
        </row>
        <row r="7">
          <cell r="J7" t="str">
            <v>5. GESTION TERRITORIAL COMPARTIDA PARA UNA BUENA GOBERNANZA</v>
          </cell>
        </row>
        <row r="8">
          <cell r="J8" t="str">
            <v xml:space="preserve">6. DESARROLLO INTEGRAL RURAL PARA LA EQUIDAD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RESULTADO"/>
      <sheetName val="METAS PRODUCTO"/>
      <sheetName val="CODIFICACIONES"/>
      <sheetName val="Codificacion"/>
    </sheetNames>
    <sheetDataSet>
      <sheetData sheetId="0" refreshError="1"/>
      <sheetData sheetId="1" refreshError="1"/>
      <sheetData sheetId="2">
        <row r="2">
          <cell r="A2" t="str">
            <v>MI</v>
          </cell>
          <cell r="B2" t="str">
            <v>PR-M1-P1-01 . Procedimiento para formular, implementar ,evaluar y ajustar las políticas públicas</v>
          </cell>
        </row>
        <row r="3">
          <cell r="A3" t="str">
            <v>MM</v>
          </cell>
          <cell r="B3" t="str">
            <v xml:space="preserve">PR-M1-P1-02 . Procedimiento para la formulación de planes </v>
          </cell>
        </row>
        <row r="4">
          <cell r="A4" t="str">
            <v>MR</v>
          </cell>
          <cell r="B4" t="str">
            <v xml:space="preserve">PR-M1-P1-03 . Procedimiento para el seguimiento y evaluación del Plan de Desarrollo </v>
          </cell>
        </row>
        <row r="5">
          <cell r="B5" t="str">
            <v>PR-M1-P1-04 . Procedimiento para gestión del sistema de información para la planificación</v>
          </cell>
        </row>
        <row r="6">
          <cell r="B6" t="str">
            <v>PR-M1-P1-05 . Procedimiento  Seguimiento a la Inversión Publica</v>
          </cell>
        </row>
        <row r="7">
          <cell r="B7" t="str">
            <v xml:space="preserve">PR-M1-P1-06 . Procedimiento de rendición de cuentas </v>
          </cell>
        </row>
        <row r="8">
          <cell r="B8" t="str">
            <v>PR- M1-P1-07 . Procedimiento para registrar proyectos que deseen conseguir recursos de Cooperación Internacional</v>
          </cell>
        </row>
        <row r="9">
          <cell r="B9" t="str">
            <v>PR-M1-P1-08 . Procedimiento  de formular políticas públicas sociales</v>
          </cell>
        </row>
        <row r="10">
          <cell r="B10" t="str">
            <v>PR-M1-P1-09 . Procedimiento para administrar el banco de  programas y proyectos de inversión</v>
          </cell>
        </row>
        <row r="11">
          <cell r="B11" t="str">
            <v>PR-M1-P1-10 . Procedimiento para la elaboración del Plan Operativo Anual de Inversiones - POAI</v>
          </cell>
        </row>
        <row r="12">
          <cell r="B12" t="str">
            <v>PR-M1-P1-11 . Liberación del recurso de inversión elemento PEP (Plan Estructurado del Proyecto)</v>
          </cell>
        </row>
        <row r="13">
          <cell r="B13" t="str">
            <v xml:space="preserve">PR-M1-P1-12 . APOYO Y ASESORIA EN LA FORMULACION Y ESTRUCTURACION DE PROYECTOS
(RECURSOS SGR– OCAD PACIFICO, VALLE) 
</v>
          </cell>
        </row>
        <row r="14">
          <cell r="B14" t="str">
            <v xml:space="preserve">PR-M1-P1-13 . VERIFICACION DE REQUISITOS PROYECTOS SGR Y TRAMITE DE VIABILIZACION, PRIORIZACION Y APROBACION ANTE OCAD VALLE Y PACIFICO </v>
          </cell>
        </row>
        <row r="15">
          <cell r="B15" t="str">
            <v xml:space="preserve">PR-M1-P1-13 . VERIFICACION DE REQUISITOS PROYECTOS SGR Y TRAMITE DE VIABILIZACION, PRIORIZACION Y APROBACION ANTE OCAD VALLE Y PACIFICO </v>
          </cell>
        </row>
        <row r="16">
          <cell r="B16" t="str">
            <v>PR-M1-P1-14 . CONTRATO PLAN</v>
          </cell>
        </row>
        <row r="17">
          <cell r="B17" t="str">
            <v xml:space="preserve">PR-M1-P1-15 . REVISION PROYECTOS (RECURSOS SGR – OCAD MUNICIPAL) </v>
          </cell>
        </row>
        <row r="18">
          <cell r="B18" t="str">
            <v>PR-M1-P1-16. Procedimiento para registrar proyectos que deseen conseguir recursos de Cooperación Internacional</v>
          </cell>
        </row>
        <row r="19">
          <cell r="B19" t="str">
            <v>PR-M1-P2-01 . Procedimiento Elaborar  El Plan Financiero Del Departamento</v>
          </cell>
        </row>
        <row r="20">
          <cell r="B20" t="str">
            <v>PR-M1-P2-02 . Procedimiento Elaborar El Marco Fiscal De Mediano Plazo</v>
          </cell>
        </row>
        <row r="21">
          <cell r="B21" t="str">
            <v>PR-M1-P2-03 . Procedimiento Elaborar Presupuesto General Del Departamento</v>
          </cell>
        </row>
        <row r="22">
          <cell r="B22" t="str">
            <v>PR-M1-P2-04 . Procedimiento Elaborar El Presupuesto De Las Empresas Industriales Y Comerciales Del Estado - E.I.C.E.S  Nivel Departamental</v>
          </cell>
        </row>
        <row r="23">
          <cell r="B23" t="str">
            <v>PR-M1-P2-05 . Procedimiento Elaborar El Presupuesto De Las Empresas Sociales Del Estado -E.S.E. S Nivel Departamental</v>
          </cell>
        </row>
        <row r="24">
          <cell r="B24" t="str">
            <v>PR-M1-P2-06 . Procedimiento Solicitar Autorización Para Comprometer Vigencias Futuras Administración Central Y Establecimientos Públicos</v>
          </cell>
        </row>
        <row r="25">
          <cell r="B25" t="str">
            <v xml:space="preserve">PR-M1-P2-07. Procedimiento Solicitar Autorización Para Comprometer Vigencias Futuras 
E.I.C.E.´S Y E.S.E.´S
</v>
          </cell>
        </row>
        <row r="26">
          <cell r="B26" t="str">
            <v>PR-M1-P2-27. Certificado de Impacto Fiscal</v>
          </cell>
        </row>
        <row r="27">
          <cell r="B27" t="str">
            <v>PR-M1-P3-01 . Procedimiento Planear y administrar el Sistema Integrado de Gestión</v>
          </cell>
        </row>
        <row r="28">
          <cell r="B28" t="str">
            <v>PR-M1-P3-02 . Procedimiento realizar la Revisión Gerencial del SIG</v>
          </cell>
        </row>
        <row r="29">
          <cell r="B29" t="str">
            <v>PR-M1-P3-03 . Procedimiento Planificación del Modelo de Gestión de Riesgos</v>
          </cell>
        </row>
        <row r="30">
          <cell r="B30" t="str">
            <v>PR-M1-P3-04 . Procedimiento Control de Registros</v>
          </cell>
        </row>
        <row r="31">
          <cell r="B31" t="str">
            <v>PR-M1-P3-05. Procedimiento elaboración y control de documentos</v>
          </cell>
        </row>
        <row r="32">
          <cell r="B32" t="str">
            <v>PR-M1-P4-01 . Procedimiento Cubrimiento Eventos De Agenda Gobernador</v>
          </cell>
        </row>
        <row r="33">
          <cell r="B33" t="str">
            <v>PR-M1-P4-02 . Procedimiento Elaboración Programa De Televisión</v>
          </cell>
        </row>
        <row r="34">
          <cell r="B34" t="str">
            <v>PR-M1-P4-03 . Procedimiento Publicación  De Nota En Página Web</v>
          </cell>
        </row>
        <row r="35">
          <cell r="B35" t="str">
            <v>PR-M1-P4-04. Procedimiento Rueda De Prensa</v>
          </cell>
        </row>
        <row r="36">
          <cell r="B36" t="str">
            <v>PR-M1-P4-05 . Procedimiento Elaboración De Material P.O.P</v>
          </cell>
        </row>
        <row r="37">
          <cell r="B37" t="str">
            <v>PR-M1-P4-06. Procedimiento De Recepción Y  Difusión De La Información Interna</v>
          </cell>
        </row>
        <row r="38">
          <cell r="B38" t="str">
            <v>PR-M1-P4-07 . Procedimiento Elaboracion De Boletines De Prensa</v>
          </cell>
        </row>
        <row r="39">
          <cell r="B39" t="str">
            <v>PR-M1-P4-08 . Procedimiento Publicación De Información En Redes Sociales</v>
          </cell>
        </row>
        <row r="40">
          <cell r="B40" t="str">
            <v>PR-M1-P4-09. Procedimiento Publicación De Carteleras</v>
          </cell>
        </row>
        <row r="41">
          <cell r="B41" t="str">
            <v>PR-M1-P4-10 . Procedimiento Monitoreo De Medios</v>
          </cell>
        </row>
        <row r="42">
          <cell r="B42" t="str">
            <v>PR-M2-P1-01 . Procedimiento para promover encadenamientos productivos</v>
          </cell>
        </row>
        <row r="43">
          <cell r="B43" t="str">
            <v>PR-M2-P1-02 . Procedimiento para generar información de los sectores productivos</v>
          </cell>
        </row>
        <row r="44">
          <cell r="B44" t="str">
            <v>PR-M2-P1-03 . Procedimiento para coordinar las entidades de los sectores agropecuario, agroindustrial y minero</v>
          </cell>
        </row>
        <row r="45">
          <cell r="B45" t="str">
            <v>PR-M2-P1-04 . Procedimiento para promover la seguridad alimentaria y proyectos de desarrollo rural</v>
          </cell>
        </row>
        <row r="46">
          <cell r="B46" t="str">
            <v>PR-M2-P1-05 . Procedimiento para promover la conservación del medio ambiente y el desarrollo sostenible</v>
          </cell>
        </row>
        <row r="47">
          <cell r="B47" t="str">
            <v>PR-M2-P2-01 . Procedimiento para el fortalecimiento empresarial y el fomento al emprendimiento</v>
          </cell>
        </row>
        <row r="48">
          <cell r="B48" t="str">
            <v>PR-M2-P2-02 . Procedimiento para fomentar el desarrollo económico local</v>
          </cell>
        </row>
        <row r="49">
          <cell r="B49" t="str">
            <v>PR-M2-P2-03 . Procedimiento para contribuir a  disminuir la pobreza y la exclusión social</v>
          </cell>
        </row>
        <row r="50">
          <cell r="B50" t="str">
            <v>PR-M2-P3-01 . Procedimiento Convocatorias proyectos Ciencia Tecnología e Innovación</v>
          </cell>
        </row>
        <row r="51">
          <cell r="B51" t="str">
            <v>PR-M2-P3-02 . Procedimiento Verificación de requisitos proyectos de Ciencia, tecnología e Innovación.</v>
          </cell>
        </row>
        <row r="52">
          <cell r="B52" t="str">
            <v>PR-M2-P4-02 . Procedimiento Elaborar el listado oficial de precios de referencia de la Gobernación del Valle del Cauca</v>
          </cell>
        </row>
        <row r="53">
          <cell r="B53" t="str">
            <v>PR-M2-P4-04 . Procedimiento Estructurar y ejecutar proyectos de Infraestructura financiados por el sistema de Valorización</v>
          </cell>
        </row>
        <row r="54">
          <cell r="B54" t="str">
            <v>PR-M3-P1-01 . Establecer las directrices, criterios y cronograma para la organización  y gestión de la Cobertura del Servicio Educativo</v>
          </cell>
        </row>
        <row r="55">
          <cell r="B55" t="str">
            <v>PR-M3-P1-02 . Proyectar cupos</v>
          </cell>
        </row>
        <row r="56">
          <cell r="B56" t="str">
            <v>PR-M3-P1-03 . Solicitar, reservar y asignar cupos oficiales</v>
          </cell>
        </row>
        <row r="57">
          <cell r="B57" t="str">
            <v>PR-M3-P1-04 . Registrar matricula de cupos oficiales</v>
          </cell>
        </row>
        <row r="58">
          <cell r="B58" t="str">
            <v>PR-M3-P1-05 . Hacer seguimiento a la Gestión de matricula</v>
          </cell>
        </row>
        <row r="59">
          <cell r="B59" t="str">
            <v>PR-M3-P1-06 . Gestión de la Evaluación educativa</v>
          </cell>
        </row>
        <row r="60">
          <cell r="B60" t="str">
            <v>PR-M3-P1-07 . Garantizar el mejoramiento continuo de los establecimientos educativos</v>
          </cell>
        </row>
        <row r="61">
          <cell r="B61" t="str">
            <v>PR-M3-P3-01 . Procedimiento para conformación y operación de los consejos de cultura</v>
          </cell>
        </row>
        <row r="62">
          <cell r="B62" t="str">
            <v>PR-M3-P3-02 . Procedimiento de convocatoria de proyectos culturales</v>
          </cell>
        </row>
        <row r="63">
          <cell r="B63" t="str">
            <v>PR-M3-P3-03 . Procedimiento concurso y elecciones de autores vallecaucanos</v>
          </cell>
        </row>
        <row r="64">
          <cell r="B64" t="str">
            <v>PR-M3-P3-04 . Procedimiento para la conformación consejo Dptal de patrimonio cultural</v>
          </cell>
        </row>
        <row r="65">
          <cell r="B65" t="str">
            <v>PR-M3-P3-05 . Procedimiento para la convocatoria de proyectos para ser financiados con los recursos del 4% del incremento a la telefonía móvil – Patrimonio Cultural-</v>
          </cell>
        </row>
        <row r="66">
          <cell r="B66" t="str">
            <v xml:space="preserve">PR-M3-P4-01 . Procedimiento para Promover La Participación Social                                             </v>
          </cell>
        </row>
        <row r="67">
          <cell r="B67" t="str">
            <v xml:space="preserve">PR-M3-P4-02 . Procedimiento Para Consolidar Un Sistema Integral De Información Y Conocimiento En Políticas Públicas Sociales                                                                                 </v>
          </cell>
        </row>
        <row r="68">
          <cell r="B68" t="str">
            <v xml:space="preserve">PR-M3-P4-03 . Procedimiento Coordinación Estratégica Interinstitucional Hacia La Garantía De Derechos </v>
          </cell>
        </row>
        <row r="69">
          <cell r="B69" t="str">
            <v>PR-M3-P5-01 . Procedimiento para socializar políticas y normas relacionadas con el hábitat</v>
          </cell>
        </row>
        <row r="70">
          <cell r="B70" t="str">
            <v>PR-M3-P5-02 . Procedimiento para promover y fortalecer las OPV´s y otras organizaciones comunitarias, cuya actuación se relacione con el hábitat.</v>
          </cell>
        </row>
        <row r="71">
          <cell r="B71" t="str">
            <v>PR-M3-P5-03 . Procedimiento para asesorar y/o asistir técnicamente a los grupos de interés para el desarrollo de proyectos de hábitat.</v>
          </cell>
        </row>
        <row r="72">
          <cell r="B72" t="str">
            <v xml:space="preserve">PR-M3-P5-04 . Procedimiento para apoyar la legalización y titilación de predios destinados a vivienda de interés social. </v>
          </cell>
        </row>
        <row r="73">
          <cell r="B73" t="str">
            <v>PR-M3-P5-05 . Procedimiento para mantener y actualizar módulos del sistema de información.</v>
          </cell>
        </row>
        <row r="74">
          <cell r="B74" t="str">
            <v>PR-M3-P5-06 . Procedimiento para formular proyectos relacionados con el hábitat.</v>
          </cell>
        </row>
        <row r="75">
          <cell r="B75" t="str">
            <v>PR-M3-P5-07 . Procedimiento para evaluar proyectos relacionados con el hábitat.</v>
          </cell>
        </row>
        <row r="76">
          <cell r="B76" t="str">
            <v>PR-M3-P5-08 . Procedimiento para gestionar recursos externos para el desarrollo de proyectos relacionados con el hábitat.</v>
          </cell>
        </row>
        <row r="77">
          <cell r="B77" t="str">
            <v>PR-M3-P5-09 . Procedimiento para financiar o cofinanciar proyectos de hábitat.</v>
          </cell>
        </row>
        <row r="78">
          <cell r="B78" t="str">
            <v>PR-SP-M3-P6-01-01 . Procedimiento para cofinanciar la continuidad de la afiliación al régimen subsidiado</v>
          </cell>
        </row>
        <row r="79">
          <cell r="B79" t="str">
            <v>PR-SP-M3-P6-01-02 . Procedimiento para realizar asistencia técnica a las DLS, ESES en el componente de aseguramiento</v>
          </cell>
        </row>
        <row r="80">
          <cell r="B80" t="str">
            <v>PR-SP-M3-P6-01-03 . Procedimiento seguimiento verificación y control a la información de afiliación al sistema general de seguridad social en salud</v>
          </cell>
        </row>
        <row r="81">
          <cell r="B81" t="str">
            <v>PR-SP-M3-P6-01-04 . Procedimiento inspección, vigilancia y control al cumplimiento de las competencias en aseguramiento a los actores implicados en el proceso de afiliación</v>
          </cell>
        </row>
        <row r="82">
          <cell r="B82" t="str">
            <v>PR-SP-M3-P6-02-01 . Procedimiento auditoria a la prestación de servicios de salud a la población pobre no asegurada y lo no cubierto por subsidios a la demanda</v>
          </cell>
        </row>
        <row r="83">
          <cell r="B83" t="str">
            <v xml:space="preserve">PR-SP-M3-P6-02-02 . Procedimiento para gestionar el programa de trasplantes en el Departamento y la red de trasplantes regional  </v>
          </cell>
        </row>
        <row r="84">
          <cell r="B84" t="str">
            <v>PR-SP-M3-P6-02-03 . Procedimiento para coordinar el centro regulador de urgencias y emergencias - CRUE</v>
          </cell>
        </row>
        <row r="85">
          <cell r="B85" t="str">
            <v>PR-SP-M3-P6-02-04 . Procedimiento para la revisión y asistencia técnica producción y calidad decreto 2193 - 2004</v>
          </cell>
        </row>
        <row r="86">
          <cell r="B86" t="str">
            <v>PR-SP-M3-P6-02-05 . Procedimiento para realizar auditoria para el mejoramiento de la calidad</v>
          </cell>
        </row>
        <row r="87">
          <cell r="B87" t="str">
            <v xml:space="preserve">PR-SP-M3-P6-02-06 . Procedimiento para gestionar el plan de mantenimiento hospitalario en el Departamento </v>
          </cell>
        </row>
        <row r="88">
          <cell r="B88" t="str">
            <v>PR-SP-M3-P6-02-07 . Procedimiento para gestionar el plan bienal de inversiones en salud del departamento</v>
          </cell>
        </row>
        <row r="89">
          <cell r="B89" t="str">
            <v>PR-SP-M3-P6-02-08 . Procedimiento para realizar autorización de procedimientos y actividades en salud para la población pobre no asegurada y la no cubierto por subsidios a la demanda</v>
          </cell>
        </row>
        <row r="90">
          <cell r="B90" t="str">
            <v>PR-SP-M3-P6-03-01 . Gestion Del Sistema Único De Habilitación- Suh</v>
          </cell>
        </row>
        <row r="91">
          <cell r="B91" t="str">
            <v>PR-SP-M3-P6-03-02 . Asistencia Técnica En Los Componentes Del Sistema Obligatorio De Garantía De La Calidad</v>
          </cell>
        </row>
        <row r="92">
          <cell r="B92" t="str">
            <v>PR-SP-M3-P6-03-03 . Gestion Del Sistema Información Para La Calidad</v>
          </cell>
        </row>
        <row r="93">
          <cell r="B93" t="str">
            <v>PR-SP-M3-P6-03-04 . Inspección , Vigilancia A Los Prestadores De Servicios De Salud Con Fallas En El Sistema Único De Habilitación</v>
          </cell>
        </row>
        <row r="94">
          <cell r="B94" t="str">
            <v>PR-SP-M3-P6-03-05 . Seguimiento A Las Quejas Por Fallas En La Prestación De Servicios De Salud</v>
          </cell>
        </row>
        <row r="95">
          <cell r="B95" t="str">
            <v>PR-SP-M3-P6-03-06 . Gestionar Los Programas De Tecno vigilancia y Fármaco vigilancia En Los Prestadores De Servicios De Salud</v>
          </cell>
        </row>
        <row r="96">
          <cell r="B96" t="str">
            <v>PR-SP-M3-P7-01-01 . Planeación de recursos financieros</v>
          </cell>
        </row>
        <row r="97">
          <cell r="B97" t="str">
            <v>PR-SP-M3-P7-01-02 . Ejecución de recursos financieros del fondo Departamental de salud con relación a planes, programas y proyectos</v>
          </cell>
        </row>
        <row r="98">
          <cell r="B98" t="str">
            <v>PR-SP-M3-P7-01-03 . Procedimiento asesoría y asistencia técnica para la gestion financiera a instituciones de la red pública de prestadores de servicios de salud y a municipios sobre los fondos locales de salud</v>
          </cell>
        </row>
        <row r="99">
          <cell r="B99" t="str">
            <v>PR-SP-M3-P7-01-04 . Procedimiento del Seguimiento y control de las fuentes de los recursos del fondo Departamental de Salud</v>
          </cell>
        </row>
        <row r="100">
          <cell r="B100" t="str">
            <v>PR-SP-M3-P7-01-05 . Procedimiento para Rendición de informes de ejecución de los recursos</v>
          </cell>
        </row>
        <row r="101">
          <cell r="B101" t="str">
            <v>PR-SP-M3-P7-01-06 . Procedimiento de Conciliación y seguimiento a los recursos del fondo Departamental de salud</v>
          </cell>
        </row>
        <row r="102">
          <cell r="B102" t="str">
            <v>PR-SP-M3-P7-01-07 . Conciliación y seguimiento a los recursos del fondo departamental de salud</v>
          </cell>
        </row>
        <row r="103">
          <cell r="B103" t="str">
            <v>PR-SP-M3-P7-03-01 . Adquisición de bienes y servicios</v>
          </cell>
        </row>
        <row r="104">
          <cell r="B104" t="str">
            <v>PR-SP-M3-P7-03-02 . Logística para eventos</v>
          </cell>
        </row>
        <row r="105">
          <cell r="B105" t="str">
            <v>PR-SP-M3-P7-03-03 . Mantenimiento preventivo y correctivo</v>
          </cell>
        </row>
        <row r="106">
          <cell r="B106" t="str">
            <v>PR-SP-M3-P7-03-04 . Transporte terrestre y aéreo</v>
          </cell>
        </row>
        <row r="107">
          <cell r="B107" t="str">
            <v>PR-SP-M3-P7-03-05 . Gestión Documental</v>
          </cell>
        </row>
        <row r="108">
          <cell r="B108" t="str">
            <v>PR-M4-P2-01 . Procedimiento recuperar  la Nacionalidad Colombiana</v>
          </cell>
        </row>
        <row r="109">
          <cell r="B109" t="str">
            <v>PR-M4-P2-02 . Procedimiento  para tramitar pasaportes</v>
          </cell>
        </row>
        <row r="110">
          <cell r="B110" t="str">
            <v>PR-M4-P2-03 . Procedimiento formalizar entidades sin ánimo de lucro</v>
          </cell>
        </row>
        <row r="111">
          <cell r="B111" t="str">
            <v>PR-M4-P2-04 . Procedimiento Nombramiento de Notarios</v>
          </cell>
        </row>
        <row r="112">
          <cell r="B112" t="str">
            <v>PR-M4-P3-01 . Procedimiento Cobrar Ante El Fondo Cuenta El Impuesto De Productos Extranjeros</v>
          </cell>
        </row>
        <row r="113">
          <cell r="B113" t="str">
            <v>PR-M4-P3-02 . Procedimiento Realizar Inspección Tributaria</v>
          </cell>
        </row>
        <row r="114">
          <cell r="B114" t="str">
            <v>PR-M4-P3-03 . Procedimiento Realizar Inspección Contable</v>
          </cell>
        </row>
        <row r="115">
          <cell r="B115" t="str">
            <v>PR-M4-P3-04 . Procedimiento para efectuar Liquidación sugerida del  Impuesto de Vehículos  Automotores</v>
          </cell>
        </row>
        <row r="116">
          <cell r="B116" t="str">
            <v>PR-M4-P3-05 . Procedimiento Autorizar La Entrega De Estampillas De Señalización</v>
          </cell>
        </row>
        <row r="117">
          <cell r="B117" t="str">
            <v>PR-M4-P3-06 . Procedimiento Autorizar El transporte De Mercancía Gravada Con El Impuesto Al Consumo Y/O Participación De Licores</v>
          </cell>
        </row>
        <row r="118">
          <cell r="B118" t="str">
            <v>PR-M4-P3-07 . Procedimiento Legalización de tornaguías</v>
          </cell>
        </row>
        <row r="119">
          <cell r="B119" t="str">
            <v>PR-M4-P3-08 . Procedimiento Expedición De Cartas De Levantamiento De Gravamen De La Contribución De Valorización Departamental</v>
          </cell>
        </row>
        <row r="120">
          <cell r="B120" t="str">
            <v>PR-M4-P3-09 . Procedimiento Expedir Certificados De Pago De Contribución De Valorización Departamental</v>
          </cell>
        </row>
        <row r="121">
          <cell r="B121" t="str">
            <v>PR-M4-P3-10 . Procedimiento para facturar la Contribución de Valorización Departamental</v>
          </cell>
        </row>
        <row r="122">
          <cell r="B122" t="str">
            <v>PR-M4-P3-11 . Procedimiento para el Cobro Persuasivo</v>
          </cell>
        </row>
        <row r="123">
          <cell r="B123" t="str">
            <v>PR-M4-P3-12 . Procedimiento Liquidación De Aforo</v>
          </cell>
        </row>
        <row r="124">
          <cell r="B124" t="str">
            <v>PR-M4-P3-13 . Procedimiento para Liquidación de Corrección Aritmética</v>
          </cell>
        </row>
        <row r="125">
          <cell r="B125" t="str">
            <v>PR-M4-P3-14 . Procedimiento para realizar Liquidación de Corrección para disminuir el valor a pagar</v>
          </cell>
        </row>
        <row r="126">
          <cell r="B126" t="str">
            <v>PR-M4-P3-15 . Procedimiento Liquidación De Revisión</v>
          </cell>
        </row>
        <row r="127">
          <cell r="B127" t="str">
            <v>PR-M4-P3-16 . Procedimiento para efectuar aprehensión de productos gravados con Impuestos Departamentales</v>
          </cell>
        </row>
        <row r="128">
          <cell r="B128" t="str">
            <v>PR-M4-P3-17 . Procedimiento para autorizar la inscripción en el registro departamental de impuesto al consumo</v>
          </cell>
        </row>
        <row r="129">
          <cell r="B129" t="str">
            <v>PR-M4-P3-18 . Procedimiento de Decomisos</v>
          </cell>
        </row>
        <row r="130">
          <cell r="B130" t="str">
            <v>PR-M4-P3-19 . Procedimiento para actualizar el RDA (Registro Departamental Automotor) a partir de la información del contribuyente</v>
          </cell>
        </row>
        <row r="131">
          <cell r="B131" t="str">
            <v>PR-M4-P3-20 . Procedimiento para la liquidación del impuesto de registro</v>
          </cell>
        </row>
        <row r="132">
          <cell r="B132" t="str">
            <v>PR-M5-P1-01 . Procedimiento Asesorar y Asistir la Gestión de los Entes Territoriales.</v>
          </cell>
        </row>
        <row r="133">
          <cell r="B133" t="str">
            <v>PR-M5-P2-01 . Procedimiento Para Realizar Evaluación a la Gestión Pública de los Entes Territoriales.</v>
          </cell>
        </row>
        <row r="134">
          <cell r="B134" t="str">
            <v>PR-M5-P2-02 . Procedimiento Para Realizar Seguimiento a la Gestión Pública de los Entes Territoriales.</v>
          </cell>
        </row>
        <row r="135">
          <cell r="B135" t="str">
            <v>PR-M6-P1-01 . Apoyar  permanentemente la preservación del orden público en el departamento</v>
          </cell>
        </row>
        <row r="136">
          <cell r="B136" t="str">
            <v>PR-M6-P1-02 . Gestionar acciones de prevención contra la violencia y delincuencia</v>
          </cell>
        </row>
        <row r="137">
          <cell r="B137" t="str">
            <v>PR-M6-P1-03 . Coordinación y seguimiento de procesos electorales</v>
          </cell>
        </row>
        <row r="138">
          <cell r="B138" t="str">
            <v>PR-M6-P1-04 . Apoyar programas de derechos humanos y derecho internacional humanitario</v>
          </cell>
        </row>
        <row r="139">
          <cell r="B139" t="str">
            <v>PR-M6-P1-05 . Atender y orientar a la población desplazada y víctimas de la violencia</v>
          </cell>
        </row>
        <row r="140">
          <cell r="B140" t="str">
            <v>PR-M6-P1-06 . Promover una cultura de paz y resolución de conflictos.</v>
          </cell>
        </row>
        <row r="141">
          <cell r="B141" t="str">
            <v>PR-M6-P2-01 . Gestión integral del riesgo</v>
          </cell>
        </row>
        <row r="142">
          <cell r="B142" t="str">
            <v>PR-M6-P2-02 . Atender emergencia y/o desastres</v>
          </cell>
        </row>
        <row r="143">
          <cell r="B143" t="str">
            <v>PR-M6-P2-03 . Promover el sistema nacional de bomberos</v>
          </cell>
        </row>
        <row r="144">
          <cell r="B144" t="str">
            <v>PR-M7-P1-01 . Procedimiento Solicitud Y Trámite De Certificados De Disponibilidad Presupuestal - Cdp</v>
          </cell>
        </row>
        <row r="145">
          <cell r="B145" t="str">
            <v>PR-M7-P1-02 . Procedimiento Anulación  O Ajuste Del Valor Del Certificado De Disponibilidad Presupuestal- Cdp</v>
          </cell>
        </row>
        <row r="146">
          <cell r="B146" t="str">
            <v>PR-M7-P1-03 . Procedimiento Aprobación Registro Presupuestal De Compromiso</v>
          </cell>
        </row>
        <row r="147">
          <cell r="B147" t="str">
            <v>PR-M7-P1-04 . Procedimiento Trámite De Anulación Y Ajuste Del Valor De Registro Presupuestal</v>
          </cell>
        </row>
        <row r="148">
          <cell r="B148" t="str">
            <v>PR-M7-P1-05 . Procedimiento Modificaciones Al Presupuesto General Del Departamento</v>
          </cell>
        </row>
        <row r="149">
          <cell r="B149" t="str">
            <v>PR-M7-P1-06 . Procedimiento Formular Modificaciones Al Presupuesto De Los Establecimientos Públicos</v>
          </cell>
        </row>
        <row r="150">
          <cell r="B150" t="str">
            <v>PR-M7-P1-07 . Procedimiento Formular Modificaciones Al Presupuesto De Las E.I.C.E.</v>
          </cell>
        </row>
        <row r="151">
          <cell r="B151" t="str">
            <v>PR-M7-P1-08 . Procedimiento Formular Modificaciones Al Presupuesto De Las Eses</v>
          </cell>
        </row>
        <row r="152">
          <cell r="B152" t="str">
            <v>PR-M7-P2-02 . Elaborar  Plan Anual Mensualizado de Caja – PAC</v>
          </cell>
        </row>
        <row r="153">
          <cell r="B153" t="str">
            <v>PR-M7-P2-03 . Registro y pago de cuentas.</v>
          </cell>
        </row>
        <row r="154">
          <cell r="B154" t="str">
            <v>PR-M7-P2-04 . Devolución de recursos financieros de convenios interadministrativos</v>
          </cell>
        </row>
        <row r="155">
          <cell r="B155" t="str">
            <v>PR-M7-P2-05 . Reexpedir cheques.</v>
          </cell>
        </row>
        <row r="156">
          <cell r="B156" t="str">
            <v>PR-M7-P2-06 . Administración de cuentas bancarias.</v>
          </cell>
        </row>
        <row r="157">
          <cell r="B157" t="str">
            <v>PR-M7-P2-07 . Administrar depósitos judiciales contra empleados, jubilados y acreedores.</v>
          </cell>
        </row>
        <row r="158">
          <cell r="B158" t="str">
            <v>PR-M7-P2-08 . Gestión de embargos contra recursos financieros del departamento.</v>
          </cell>
        </row>
        <row r="159">
          <cell r="B159" t="str">
            <v>PR-M7-P2-10 . Gestión del registro de ingresos del tesoro departamental.</v>
          </cell>
        </row>
        <row r="160">
          <cell r="B160" t="str">
            <v>PR-M7-P2-11 . Registro y custodia de los títulos valores.</v>
          </cell>
        </row>
        <row r="161">
          <cell r="B161" t="str">
            <v>PR-M7-P2-12 . Cierre de tesorería de la Vigencia Fiscal</v>
          </cell>
        </row>
        <row r="162">
          <cell r="B162" t="str">
            <v xml:space="preserve">PR-M7-P2-13 . Procedimiento Para La Rendición De Cuentas  </v>
          </cell>
        </row>
        <row r="163">
          <cell r="B163" t="str">
            <v xml:space="preserve">PR-M7-P2-14 . Procedimiento para la selección de entidades financieras </v>
          </cell>
        </row>
        <row r="164">
          <cell r="B164" t="str">
            <v>PR-M7-P2-15 . procedimiento para el cobro coactivo</v>
          </cell>
        </row>
        <row r="165">
          <cell r="B165" t="str">
            <v>PR-M7-P2-16 . Procedimiento para inversiones de excedentes de liquidez</v>
          </cell>
        </row>
        <row r="166">
          <cell r="B166" t="str">
            <v xml:space="preserve">PR-M7-P3-01 . Procedimiento para generar reportes financieros de contabilidad general </v>
          </cell>
        </row>
        <row r="167">
          <cell r="B167" t="str">
            <v>PR-M7-P3-02 . Procedimiento para registrar ingresos  por rentas o tesorería o reclasificaciones.</v>
          </cell>
        </row>
        <row r="168">
          <cell r="B168" t="str">
            <v>PR-M7-P3-03 . Procedimiento para realizar cierre contable</v>
          </cell>
        </row>
        <row r="169">
          <cell r="B169" t="str">
            <v>PR-M7-P3-04 . Procedimiento para conciliar cuentas bancarias</v>
          </cell>
        </row>
        <row r="170">
          <cell r="B170" t="str">
            <v>PR-M7-P3-05 . Procedimiento para cumplir obligaciones fiscales</v>
          </cell>
        </row>
        <row r="171">
          <cell r="B171" t="str">
            <v xml:space="preserve">PR-M7-P3-06 . Procedimiento para la revisión de facturas </v>
          </cell>
        </row>
        <row r="172">
          <cell r="B172" t="str">
            <v>PR-M7-P3-07 . Procedimiento para diligenciar formato de observaciones Ley 550</v>
          </cell>
        </row>
        <row r="173">
          <cell r="B173" t="str">
            <v>PR-M7-P3-08 . Procedimiento para el registro contable de las inversiones</v>
          </cell>
        </row>
        <row r="174">
          <cell r="B174" t="str">
            <v>PR-M7-P3-09 . Procedimiento para conciliar cuentas con otras dependencias</v>
          </cell>
        </row>
        <row r="175">
          <cell r="B175" t="str">
            <v>PR-M8-P1-01 . Procedimiento para seleccionar, vincular, retirar servidores públicos y administrar planta de personal</v>
          </cell>
        </row>
        <row r="176">
          <cell r="B176" t="str">
            <v>PR-M8-P1-02 . Procedimiento para Selección meritocrática de cargos directivos</v>
          </cell>
        </row>
        <row r="177">
          <cell r="B177" t="str">
            <v>PR-M8-P1-03 . Procedimiento Vinculación de estudiantes en pasantía.</v>
          </cell>
        </row>
        <row r="178">
          <cell r="B178" t="str">
            <v>PR- M8 - P1-04 . Procedimiento Administrar planta de personal.</v>
          </cell>
        </row>
        <row r="179">
          <cell r="B179" t="str">
            <v xml:space="preserve">PR-M8-P1-05 . Procedimiento Evaluar desempeño laboral. </v>
          </cell>
        </row>
        <row r="180">
          <cell r="B180" t="str">
            <v xml:space="preserve">PR-M8-P1-06 . Procedimiento Capacitación de servidores públicos. </v>
          </cell>
        </row>
        <row r="181">
          <cell r="B181" t="str">
            <v xml:space="preserve">PR-M8-P1-07 . Procedimiento Inducción y reinducción de los servidores públicos.. </v>
          </cell>
        </row>
        <row r="182">
          <cell r="B182" t="str">
            <v xml:space="preserve">PR-M8-P1-08 . Procedimiento Salud ocupacional, higiene y seguridad industrial.  </v>
          </cell>
        </row>
        <row r="183">
          <cell r="B183" t="str">
            <v>PR-M8-P1-09 . Procedimiento Ejecución  de los programas de medicina preventiva y del trabajo.</v>
          </cell>
        </row>
        <row r="184">
          <cell r="B184" t="str">
            <v>PR-M8-P1-10 . Procedimiento Medición y mejora del ambiente de trabajo.</v>
          </cell>
        </row>
        <row r="185">
          <cell r="B185" t="str">
            <v>PR-M8-P1-11 . Procedimiento Planeación y ejecución del plan de bienestar.</v>
          </cell>
        </row>
        <row r="186">
          <cell r="B186" t="str">
            <v>PR- M8-P1-12 . Procedimiento Liquidar nómina de empleados y pensionados.</v>
          </cell>
        </row>
        <row r="187">
          <cell r="B187" t="str">
            <v xml:space="preserve">PR-M8-P1-13 . Procedimiento Liquidar nómina de docentes, empleados secretaría de salud y FODE.  </v>
          </cell>
        </row>
        <row r="188">
          <cell r="B188" t="str">
            <v xml:space="preserve">PR-M8-P1-14 . Procedimiento Liquidar aportes parafiscales.. </v>
          </cell>
        </row>
        <row r="189">
          <cell r="B189" t="str">
            <v xml:space="preserve">PR-M8-P1-15 . Procedimiento Liquidar aportes al sistema de seguridad social. </v>
          </cell>
        </row>
        <row r="190">
          <cell r="B190" t="str">
            <v xml:space="preserve">PR-M8-P1-16 . Procedimiento Liquidara viáticos ocasionales. </v>
          </cell>
        </row>
        <row r="191">
          <cell r="B191" t="str">
            <v>PR-M8-P1-17 . Procedimiento Novedades de descuento  entidades bancarias, cooperativas y de salud.</v>
          </cell>
        </row>
        <row r="192">
          <cell r="B192" t="str">
            <v>PR-M8-P1-18 . Procedimiento Validar capacidad de endeudamiento de empleados y jubilados.</v>
          </cell>
        </row>
        <row r="193">
          <cell r="B193" t="str">
            <v xml:space="preserve">PR-M8-P1-19 . Procedimiento Reconocimiento y liquidación de anticipo de cesantías. </v>
          </cell>
        </row>
        <row r="194">
          <cell r="B194" t="str">
            <v>PR-M8-P1-20 . Procedimiento Reconocimiento y liquidación de  cesantías definitivas</v>
          </cell>
        </row>
        <row r="195">
          <cell r="B195" t="str">
            <v>PR-M8-P1-21 . Procedimiento Reconocimiento y liquidación de  cesantías parciales y definitivas del FNA</v>
          </cell>
        </row>
        <row r="196">
          <cell r="B196" t="str">
            <v>PR-M8-P1-22 . Procedimiento Reconocimiento y liquidación de pensión de vejez, invalidez, sobreviviente, sustitución pensional…</v>
          </cell>
        </row>
        <row r="197">
          <cell r="B197" t="str">
            <v>PR-M8-P1-23 . Procedimiento Reconocimiento y reliquidación de pensión</v>
          </cell>
        </row>
        <row r="198">
          <cell r="B198" t="str">
            <v>PR-M8-P1-24 . Procedimiento para reconocimiento y liquidación de re-ajuste de mesada pensional, ley 6ta de 992l</v>
          </cell>
        </row>
        <row r="199">
          <cell r="B199" t="str">
            <v>PR-M8-P1-25 . Procedimiento Reconocimiento, liquidación, emisión y expedición de bonos pensionales, certificación  y …</v>
          </cell>
        </row>
        <row r="200">
          <cell r="B200" t="str">
            <v>PR-M8-P1-26 . Procedimiento para Cuotas partes pensiónales</v>
          </cell>
        </row>
        <row r="201">
          <cell r="B201" t="str">
            <v>PR-M8-P1-27 . Procedimiento Reconocimiento y liquidación de auxilio funerario y de maternidad.</v>
          </cell>
        </row>
        <row r="202">
          <cell r="B202" t="str">
            <v>PR-M8-P1-28 . Procedimiento para ingreso de información a Pasivocol</v>
          </cell>
        </row>
        <row r="203">
          <cell r="B203" t="str">
            <v>PR-M8-P2-01 . Procedimiento para Recibir, Radicar y Realizar el Reparto de la Queja</v>
          </cell>
        </row>
        <row r="204">
          <cell r="B204" t="str">
            <v>PR-M8-P2-02 . Procedimiento para Adelantar Procesos Ordinarios</v>
          </cell>
        </row>
        <row r="205">
          <cell r="B205" t="str">
            <v>PR-M8-P2-03 . Procedimiento para Adelantar Proceso Verbal</v>
          </cell>
        </row>
        <row r="206">
          <cell r="B206" t="str">
            <v>PR-M9-P1-01 . Procedimiento para recibir e ingresar bienes</v>
          </cell>
        </row>
        <row r="207">
          <cell r="B207" t="str">
            <v>PR-M9-P1-02 . Procedimiento para aseguraramiento de funcionarios, bienes e intereses patrimoniales</v>
          </cell>
        </row>
        <row r="208">
          <cell r="B208" t="str">
            <v>PR-M9-P1-03 . Procedimiento para mantener bienes</v>
          </cell>
        </row>
        <row r="209">
          <cell r="B209" t="str">
            <v>PR-M9-P1-04 . Procedimiento para administrar el parque automotor</v>
          </cell>
        </row>
        <row r="210">
          <cell r="B210" t="str">
            <v>PR-M9-P1-05 . Procedimiento para administrar bienes muebles</v>
          </cell>
        </row>
        <row r="211">
          <cell r="B211" t="str">
            <v>PR-M9-P1-07. Procedimiento para dar de baja Bienes Muebles por venta o deterioro</v>
          </cell>
        </row>
        <row r="212">
          <cell r="B212" t="str">
            <v>PR-M9-P1-08 . Procedimiento para Administrar Bienes Inmuebles</v>
          </cell>
        </row>
        <row r="213">
          <cell r="B213" t="str">
            <v>PR-M9-P2-09 . Procedimiento para la selección, evaluación y reevaluación de proveedores y/o contratistas</v>
          </cell>
        </row>
        <row r="214">
          <cell r="B214" t="str">
            <v>PR-M9-P3- 01 . Procedimiento Recepción, Radicación, Registro y Distribución de Correspondencia</v>
          </cell>
        </row>
        <row r="215">
          <cell r="B215" t="str">
            <v>PR-M9-P3-02 . Procedimiento Producción y trámite de Documentos</v>
          </cell>
        </row>
        <row r="216">
          <cell r="B216" t="str">
            <v>PR-M9-P3-03 . Procedimiento organización archivos de gestión y transferencia primaria</v>
          </cell>
        </row>
        <row r="217">
          <cell r="B217" t="str">
            <v xml:space="preserve">PR-M9-P3-04 . Procedimiento consulta de documentos en el archivo central e histórico </v>
          </cell>
        </row>
        <row r="218">
          <cell r="B218" t="str">
            <v>PR-M9-P3-05 . Procedimiento disposición final de los documentos</v>
          </cell>
        </row>
        <row r="219">
          <cell r="B219" t="str">
            <v>PR-M9-P3-06 . Procedimiento realizar numeración de actos administrativos</v>
          </cell>
        </row>
        <row r="220">
          <cell r="B220" t="str">
            <v>PR-M9-P3-07 . Procedimiento Administrar Historias laborales</v>
          </cell>
        </row>
        <row r="221">
          <cell r="B221" t="str">
            <v>PR-M9-P3-08 . Procedimiento Expedición Certificación de Talento Humano</v>
          </cell>
        </row>
        <row r="222">
          <cell r="B222" t="str">
            <v>PR-M10-P1-01 . Procedimiento Para  Realizar Representación Judicial</v>
          </cell>
        </row>
        <row r="223">
          <cell r="B223" t="str">
            <v>PR-M10-P1-02 . Procedimiento Para Realizar Representación Prejudicial</v>
          </cell>
        </row>
        <row r="224">
          <cell r="B224" t="str">
            <v>PR-M10-P1-03 . Procedimiento Para  Realizar Representación Administrativa Jurídica</v>
          </cell>
        </row>
        <row r="225">
          <cell r="B225" t="str">
            <v>PR-M10-P1-04 . Procedimiento Para Revisar Y Emitir Conceptos A Proyectos Y  Actos Administrativos Gubernamentales</v>
          </cell>
        </row>
        <row r="226">
          <cell r="B226" t="str">
            <v>PR-M10-P1-05 . Procedimiento Para Resolver Segundas Instancias</v>
          </cell>
        </row>
        <row r="227">
          <cell r="B227" t="str">
            <v>PR-M10-P1-06 . Procedimiento Para Ejecutar Sanciones Impuestas Por La Procuraduría General De La Nación</v>
          </cell>
        </row>
        <row r="228">
          <cell r="B228" t="str">
            <v>PR-M10-P1-07 . Procedimiento Para Absolver Consultas Jurídicas Y Derechos De Petición</v>
          </cell>
        </row>
        <row r="229">
          <cell r="B229" t="str">
            <v>PR-M10-P2-01 . procedimiento para  realizar inspeccion, vigilancia e investigacion administrativa</v>
          </cell>
        </row>
        <row r="230">
          <cell r="B230" t="str">
            <v>PR-M11-P1-01 . Procedimiento Formular Proyectos De Tic</v>
          </cell>
        </row>
        <row r="231">
          <cell r="B231" t="str">
            <v>PR-M11-P1-02 . Procedimiento Realizar El Seguimiento Y Evaluación A Proyectos De Tic</v>
          </cell>
        </row>
        <row r="232">
          <cell r="B232" t="str">
            <v>PR-M11-P2-01 . Procedimiento Implementar Soluciones   Tic</v>
          </cell>
        </row>
        <row r="233">
          <cell r="B233" t="str">
            <v>PR-M11-P2-02 . Procedimiento Para Administrar Acuerdos De Niveles De Servicio De Tic</v>
          </cell>
        </row>
        <row r="234">
          <cell r="B234" t="str">
            <v>PR-M11-P2-03 . Procedimiento Para Administrar  Acuerdos De Niveles De Operación De Tic</v>
          </cell>
        </row>
        <row r="235">
          <cell r="B235" t="str">
            <v>PR-M11-P2-04 . Procedimiento Gestionar Mesa   De Servicios</v>
          </cell>
        </row>
        <row r="236">
          <cell r="B236" t="str">
            <v>PR-M11-P3-01 . Procedimiento Definir Políticas Y Controles De Seguridad Informática</v>
          </cell>
        </row>
        <row r="237">
          <cell r="B237" t="str">
            <v>PR-M11-P3-02 . Procedimiento Gestionar Seguridad Física Y Lógica De La Plataforma Tecnológica.</v>
          </cell>
        </row>
        <row r="238">
          <cell r="B238" t="str">
            <v>PR-M11-P3-03 . Procedimiento Implementar Planes De Contingencia</v>
          </cell>
        </row>
        <row r="239">
          <cell r="B239" t="str">
            <v>PR-M11-P3-04 . Procedimiento para gestionar incidentes en la administración de servidores de los sistemas de información</v>
          </cell>
        </row>
        <row r="240">
          <cell r="B240" t="str">
            <v>PR-M12-P1-01 . Procedimiento para realizar auditorías  al sistema Integrado de Gestión</v>
          </cell>
        </row>
        <row r="241">
          <cell r="B241" t="str">
            <v>PR-M12-P1-02 . Procedimiento Evaluación del Sistema de Control interno</v>
          </cell>
        </row>
        <row r="242">
          <cell r="B242" t="str">
            <v>PR-M12-P2-01 . Procedimiento Control de Productos o Servicios No Conformes</v>
          </cell>
        </row>
        <row r="243">
          <cell r="B243" t="str">
            <v>PR-M12-P2-02 . Procedimiento Toma de Acciones correctivas, Preventivas y de Mejora</v>
          </cell>
        </row>
        <row r="244">
          <cell r="B244" t="str">
            <v>PR-M12-P2-03 . Procedimiento para la mejora continua de la eficacia, eficiencia y efectividad del SIG</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T"/>
      <sheetName val="LA"/>
      <sheetName val="Pg"/>
      <sheetName val="MR"/>
      <sheetName val="Sp"/>
      <sheetName val="MP"/>
      <sheetName val="CADENA VALOR-PLAN PLURIANUAL"/>
      <sheetName val="RESUMEN PDD"/>
    </sheetNames>
    <sheetDataSet>
      <sheetData sheetId="0"/>
      <sheetData sheetId="1">
        <row r="3">
          <cell r="E3" t="str">
            <v>LT1. TURISMO, PATRIMONIO TERRITORIAL E IDENTIDAD VALLECAUCANA</v>
          </cell>
        </row>
        <row r="4">
          <cell r="E4" t="str">
            <v>LT2. VALLE DEL CAUCA TERRITORIO DE INTEGRACIÓN SOCIAL PARA LA PAZ</v>
          </cell>
        </row>
        <row r="5">
          <cell r="E5" t="str">
            <v>LT3. POLOS DE DESARROLLO URBANO PARA LA COMPETITIVIDAD Y EQUIDAD</v>
          </cell>
        </row>
        <row r="6">
          <cell r="E6" t="str">
            <v>LT4. VALLE, DEPARTAMENTO VERDE Y SOSTENIBLE</v>
          </cell>
        </row>
        <row r="7">
          <cell r="E7" t="str">
            <v>LT5. GESTIÓN TERRITORIAL COMPARTIDA PARA UNA BUENA GOBERNANZA</v>
          </cell>
        </row>
        <row r="8">
          <cell r="E8" t="str">
            <v xml:space="preserve">LT6. DESARROLLO INTEGRAL RURAL PARA LA EQUIDAD </v>
          </cell>
        </row>
      </sheetData>
      <sheetData sheetId="2">
        <row r="3">
          <cell r="F3" t="str">
            <v>LA101. DEPORTE PARA EL BIENESTAR, LA COMPETITIVIDAD Y LA IDENTIDAD</v>
          </cell>
        </row>
        <row r="4">
          <cell r="F4" t="str">
            <v>LA102. ECONOMÍA NARANJA</v>
          </cell>
        </row>
        <row r="5">
          <cell r="F5" t="str">
            <v>LA103. CULTURA Y ARTE PARA LA IDENTIDAD VALLECAUCANA</v>
          </cell>
        </row>
        <row r="6">
          <cell r="F6" t="str">
            <v>LA201. JUSTICIA, SEGURIDAD Y CONVIVENCIA</v>
          </cell>
        </row>
        <row r="7">
          <cell r="F7" t="str">
            <v>LA202. VÍCTIMAS DEL CONFLICTO ARMADO</v>
          </cell>
        </row>
        <row r="8">
          <cell r="F8" t="str">
            <v>LA203. DERECHOS HUMANOS, DERECHO INTERNACIONAL HUMANITARIO, PAZ Y RECONCILIACIÓN</v>
          </cell>
        </row>
        <row r="9">
          <cell r="F9" t="str">
            <v>LA204. MODELO DE GESTIÓN TERRITORIAL PARA LA PAZ Y LA RECONCILIACIÓN</v>
          </cell>
        </row>
        <row r="10">
          <cell r="F10" t="str">
            <v>LA205. REINCORPORADOS Y EXCOMBATIENTES</v>
          </cell>
        </row>
        <row r="11">
          <cell r="F11" t="str">
            <v xml:space="preserve">LA301. CIUDADES PRODUCTIVAS MOTOR DEL DESARROLLO ECONÓMICO Y SOCIAL </v>
          </cell>
        </row>
        <row r="12">
          <cell r="F12" t="str">
            <v>LA302. CIUDADES SOSTENIBLES</v>
          </cell>
        </row>
        <row r="13">
          <cell r="F13" t="str">
            <v>LA303. CALIDAD DE VIDA Y BIENESTAR SOCIAL PARA TODOS</v>
          </cell>
        </row>
        <row r="14">
          <cell r="F14" t="str">
            <v>LA304. CONECTIVIDAD Y COMPLEMENTARIEDAD REGIONAL DESDE Y HACIA LOS POLOS DE DESARROLLO</v>
          </cell>
        </row>
        <row r="15">
          <cell r="F15" t="str">
            <v>LA401. VALLE BIODIVERSO, PROTEGIDO Y SOSTENIBLE</v>
          </cell>
        </row>
        <row r="16">
          <cell r="F16" t="str">
            <v>LA402. VALLE PROTEGE EL RECURSO HÍDRICO</v>
          </cell>
        </row>
        <row r="17">
          <cell r="F17" t="str">
            <v>LA403. VALLE, TERRITORIO RESILIENTE</v>
          </cell>
        </row>
        <row r="18">
          <cell r="F18" t="str">
            <v>LA404. VALLE FORTALECE LA CULTURA AMBIENTAL</v>
          </cell>
        </row>
        <row r="19">
          <cell r="F19" t="str">
            <v>LA405. EL VALLE CUIDA LA VIDA</v>
          </cell>
        </row>
        <row r="20">
          <cell r="F20" t="str">
            <v>LA501. GESTIÓN PUBLICA EFECTIVA: VALLE LÍDER</v>
          </cell>
        </row>
        <row r="21">
          <cell r="F21" t="str">
            <v>LA502. VALLE DEL CAUCA: TERRITORIO INTELIGENTE E INNOVADOR</v>
          </cell>
        </row>
        <row r="22">
          <cell r="F22" t="str">
            <v>LA503. FORTALECIMIENTO INSTITUCIONAL</v>
          </cell>
        </row>
        <row r="23">
          <cell r="F23" t="str">
            <v>LA504. ADMINISTRACIÓN Y FINANZAS</v>
          </cell>
        </row>
        <row r="24">
          <cell r="F24" t="str">
            <v>LA505. DESCENTRALIZACIÓN Y DESARROLLO TERRITORIAL</v>
          </cell>
        </row>
        <row r="25">
          <cell r="F25" t="str">
            <v>LA601. PRODUCCIÓN ECOLÓGICA</v>
          </cell>
        </row>
        <row r="26">
          <cell r="F26" t="str">
            <v>LA602. COSECHANDO PROGRESO INCLUYENTE Y PARTICIPATIVO</v>
          </cell>
        </row>
        <row r="27">
          <cell r="F27" t="str">
            <v>LA603. TEJIENDO RURALIDAD</v>
          </cell>
        </row>
        <row r="28">
          <cell r="F28" t="str">
            <v>LA604. CIENCIA TECNOLOGÍA E INNOVACIÓN EN EL VALLE RURAL</v>
          </cell>
        </row>
        <row r="29">
          <cell r="F29" t="str">
            <v>LA605. PLAN DE DESARROLLO INTEGRAL INDÍGENA</v>
          </cell>
        </row>
      </sheetData>
      <sheetData sheetId="3">
        <row r="3">
          <cell r="F3" t="str">
            <v>Pg10101. Valle Oro Puro</v>
          </cell>
        </row>
        <row r="4">
          <cell r="F4" t="str">
            <v xml:space="preserve">Pg10102. Deporte y Turismo </v>
          </cell>
        </row>
        <row r="5">
          <cell r="F5" t="str">
            <v>Pg10201. Valle Destino Turístico, Competitivo y Sostenible</v>
          </cell>
        </row>
        <row r="6">
          <cell r="F6" t="str">
            <v>Pg10202. Valle Atractivo con Emprendimiento Cultural y Economía Creativa</v>
          </cell>
        </row>
        <row r="7">
          <cell r="F7" t="str">
            <v>Pg10203. Valle para el Mundo</v>
          </cell>
        </row>
        <row r="8">
          <cell r="F8" t="str">
            <v>Pg10301. Patrimonio e Identidad Vallecaucana</v>
          </cell>
        </row>
        <row r="9">
          <cell r="F9" t="str">
            <v>Pg10302. Desarrollo Artistíco y Cultural Vallecaucano</v>
          </cell>
        </row>
        <row r="10">
          <cell r="F10" t="str">
            <v>Pg10303. Fortalecimiento de la Infraestructura Cultural del Valle del Cauca</v>
          </cell>
        </row>
        <row r="11">
          <cell r="F11" t="str">
            <v>Pg20101. Justicia y Seguridad con Inclusión y Equidad</v>
          </cell>
        </row>
        <row r="12">
          <cell r="F12" t="str">
            <v>Pg20102. Convivencia y Resolución Pacífica de Conflictos</v>
          </cell>
        </row>
        <row r="13">
          <cell r="F13" t="str">
            <v>Pg20201. Prevención y Protección a Víctimas del Conflicto Armado</v>
          </cell>
        </row>
        <row r="14">
          <cell r="F14" t="str">
            <v>Pg20202. Atención y Asistencia con Enfoque Diferencial y Participación Efectiva de Víctimas del Conflicto Armado</v>
          </cell>
        </row>
        <row r="15">
          <cell r="F15" t="str">
            <v>Pg20203. Reparación Integral y Verdad a Víctimas del Conflicto Armado</v>
          </cell>
        </row>
        <row r="16">
          <cell r="F16" t="str">
            <v>Pg20301. Los Defensores Somos Todos</v>
          </cell>
        </row>
        <row r="17">
          <cell r="F17" t="str">
            <v>Pg20302. Valle, Territorio de Paz Inclusivo y Modelo de Respeto a las Identidades</v>
          </cell>
        </row>
        <row r="18">
          <cell r="F18" t="str">
            <v>Pg20303. Participación: Incidencia Efectiva</v>
          </cell>
        </row>
        <row r="19">
          <cell r="F19" t="str">
            <v>Pg20304. Gobierno Transparente e Íntegro</v>
          </cell>
        </row>
        <row r="20">
          <cell r="F20" t="str">
            <v>Pg20401. Consolidación de la Paz Territorial</v>
          </cell>
        </row>
        <row r="21">
          <cell r="F21" t="str">
            <v>Pg20402. Implementación de Acuerdos y Construcción y Paz</v>
          </cell>
        </row>
        <row r="22">
          <cell r="F22" t="str">
            <v>Pg20501. Atención Integral con Enfoque Diferencial y Étnico a la Población Reincorporada</v>
          </cell>
        </row>
        <row r="23">
          <cell r="F23" t="str">
            <v xml:space="preserve">Pg20502. Inclusión con Enfoque Diferencial y Étnico de la Población Reincorporada en el Campo Social, Económico y Político </v>
          </cell>
        </row>
        <row r="24">
          <cell r="F24" t="str">
            <v>Pg30101. Apuestas Productivas en las Ciudades</v>
          </cell>
        </row>
        <row r="25">
          <cell r="F25" t="str">
            <v>Pg30102. Asociatividad y Desarrollo Empresarial</v>
          </cell>
        </row>
        <row r="26">
          <cell r="F26" t="str">
            <v>Pg30103. Valle Internacional</v>
          </cell>
        </row>
        <row r="27">
          <cell r="F27" t="str">
            <v>Pg30201. Habitat Sostenible</v>
          </cell>
        </row>
        <row r="28">
          <cell r="F28" t="str">
            <v>Pg30202. Servicios Públicos Eficientes y Sostenibles</v>
          </cell>
        </row>
        <row r="29">
          <cell r="F29" t="str">
            <v xml:space="preserve">Pg30301. Cerrando Brechas en Educación </v>
          </cell>
        </row>
        <row r="30">
          <cell r="F30" t="str">
            <v>Pg30302. Vivienda Digna</v>
          </cell>
        </row>
        <row r="31">
          <cell r="F31" t="str">
            <v>Pg30303. Equipamientos de Recreación y Deporte</v>
          </cell>
        </row>
        <row r="32">
          <cell r="F32" t="str">
            <v>Pg30304. Convivencia con Enfoque Diferencial</v>
          </cell>
        </row>
        <row r="33">
          <cell r="F33" t="str">
            <v>Pg30401. Infraestructura para el Desarrollo, Conectividad y Competitividad</v>
          </cell>
        </row>
        <row r="34">
          <cell r="F34" t="str">
            <v>Pg30402. Transformación Científica, Digital e Innovadora</v>
          </cell>
        </row>
        <row r="35">
          <cell r="F35" t="str">
            <v>Pg30403. Divulgación de la Estrategia de Movilidad Segura en el Departamento del Valle del Cauca</v>
          </cell>
        </row>
        <row r="36">
          <cell r="F36" t="str">
            <v>Pg40101. Gestión Integral de la Biodiversidad y sus Servicios Ecosistémicos</v>
          </cell>
        </row>
        <row r="37">
          <cell r="F37" t="str">
            <v>Pg40201. Gestión Integral del Recurso Hídrico del Valle del Cauca</v>
          </cell>
        </row>
        <row r="38">
          <cell r="F38" t="str">
            <v>Pg40301. Gestión del Riesgo de Desastres, Cambio y Variabilidad Climática</v>
          </cell>
        </row>
        <row r="39">
          <cell r="F39" t="str">
            <v>Pg40401. Educación Ambiental Integral</v>
          </cell>
        </row>
        <row r="40">
          <cell r="F40" t="str">
            <v>Pg40501. Plan de Contigencia - Componente de Control</v>
          </cell>
        </row>
        <row r="41">
          <cell r="F41" t="str">
            <v>Pg40502. Plan de Contigencia - Componente de Salud</v>
          </cell>
        </row>
        <row r="42">
          <cell r="F42" t="str">
            <v>Pg40503. Plan de Contigencia - Componente Gestión del Riesgo</v>
          </cell>
        </row>
        <row r="43">
          <cell r="F43" t="str">
            <v>Pg40504. Plan de Contigencia - Componente Socioeconómico</v>
          </cell>
        </row>
        <row r="44">
          <cell r="F44" t="str">
            <v>Pg50101. Eficiencia y Eficacia del Sector Público</v>
          </cell>
        </row>
        <row r="45">
          <cell r="F45" t="str">
            <v>Pg50102. Educación Incluyente</v>
          </cell>
        </row>
        <row r="46">
          <cell r="F46" t="str">
            <v>Pg50103. Autoridad Sanitaria para la Gestión de la Salud</v>
          </cell>
        </row>
        <row r="47">
          <cell r="F47" t="str">
            <v>Pg50104. Convivencia Social y Salud Mental</v>
          </cell>
        </row>
        <row r="48">
          <cell r="F48" t="str">
            <v>Pg50105. Gestión Diferencial de las Poblaciones Vulnerables</v>
          </cell>
        </row>
        <row r="49">
          <cell r="F49" t="str">
            <v>Pg50106. Salud y Ámbito Laboral</v>
          </cell>
        </row>
        <row r="50">
          <cell r="F50" t="str">
            <v>Pg50107. Sexualidad y Derechos Sexuales y Reproductivos</v>
          </cell>
        </row>
        <row r="51">
          <cell r="F51" t="str">
            <v>Pg50108. Vida Saludable y Condiciones No Transmisibles</v>
          </cell>
        </row>
        <row r="52">
          <cell r="F52" t="str">
            <v>Pg50109. Vida Saludable y Enfermedades Transmisibles</v>
          </cell>
        </row>
        <row r="53">
          <cell r="F53" t="str">
            <v>Pg50110. Salud Ambiental</v>
          </cell>
        </row>
        <row r="54">
          <cell r="F54" t="str">
            <v>Pg50111. Salud Pública en Emergencias y Desastres</v>
          </cell>
        </row>
        <row r="55">
          <cell r="F55" t="str">
            <v>Pg50201. Conocimiento e Innovación en el Sector Público</v>
          </cell>
        </row>
        <row r="56">
          <cell r="F56" t="str">
            <v>Pg50202. Transformación Digital</v>
          </cell>
        </row>
        <row r="57">
          <cell r="F57" t="str">
            <v>Pg50301. Valle del Cauca: Institucionalidad con Resultados</v>
          </cell>
        </row>
        <row r="58">
          <cell r="F58" t="str">
            <v>Pg50401. Hacienda Pública Saludable</v>
          </cell>
        </row>
        <row r="59">
          <cell r="F59" t="str">
            <v>Pg50501. Regiones para el Desarrollo</v>
          </cell>
        </row>
        <row r="60">
          <cell r="F60" t="str">
            <v>Pg50502. Gobernanza Territorial Estratégica</v>
          </cell>
        </row>
        <row r="61">
          <cell r="F61" t="str">
            <v>Pg60101. Suficiencia, Autonomía, Seguridad y Soberanía Alimentaria y Nutricional</v>
          </cell>
        </row>
        <row r="62">
          <cell r="F62" t="str">
            <v>Pg60102. Producción, Conservación</v>
          </cell>
        </row>
        <row r="63">
          <cell r="F63" t="str">
            <v>Pg60201. Planificación y Ordenamiento Productivo</v>
          </cell>
        </row>
        <row r="64">
          <cell r="F64" t="str">
            <v>Pg60202. Apuesta Productiva y de Competitividad con Visión Empresarial</v>
          </cell>
        </row>
        <row r="65">
          <cell r="F65" t="str">
            <v>Pg60301. Infraestructura para el Desarrollo del Campo</v>
          </cell>
        </row>
        <row r="66">
          <cell r="F66" t="str">
            <v>Pg60302. Valle Rural, Económico, Social y Seguro</v>
          </cell>
        </row>
        <row r="67">
          <cell r="F67" t="str">
            <v>Pg60401. Adopción e Innovación Tecnológica del Sector Agropecuario y Pesquero</v>
          </cell>
        </row>
        <row r="68">
          <cell r="F68" t="str">
            <v>Pg60402. Transformación Digital en el Campo Vallecaucano</v>
          </cell>
        </row>
        <row r="69">
          <cell r="F69" t="str">
            <v>Pg60501. Territorio, Ambiente y Propiedad Intelectual</v>
          </cell>
        </row>
        <row r="70">
          <cell r="F70" t="str">
            <v>Pg60502. Educación Propia y Cultura</v>
          </cell>
        </row>
        <row r="71">
          <cell r="F71" t="str">
            <v>Pg60503. Economía y Desarrollo Propio (Planeación, Gestión, Administración y Finanzas)</v>
          </cell>
        </row>
        <row r="72">
          <cell r="F72" t="str">
            <v>Pg60504. Derechos Humanos, Paz y Guardia Indígena</v>
          </cell>
        </row>
        <row r="73">
          <cell r="F73" t="str">
            <v>Pg60505. Mujer, Familia y Adulto Mayor</v>
          </cell>
        </row>
        <row r="74">
          <cell r="F74" t="str">
            <v>Pg60506. Juventud y Comunicación</v>
          </cell>
        </row>
      </sheetData>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
  <dimension ref="A1:Z1001"/>
  <sheetViews>
    <sheetView zoomScale="71" zoomScaleNormal="71" workbookViewId="0">
      <selection activeCell="B4" sqref="B4"/>
    </sheetView>
  </sheetViews>
  <sheetFormatPr baseColWidth="10" defaultColWidth="11.23046875" defaultRowHeight="15" customHeight="1" x14ac:dyDescent="0.35"/>
  <cols>
    <col min="1" max="1" width="41.4609375" customWidth="1"/>
    <col min="2" max="2" width="68.07421875" customWidth="1"/>
    <col min="3" max="3" width="11.15234375" customWidth="1"/>
    <col min="4" max="4" width="24.07421875" customWidth="1"/>
    <col min="5" max="5" width="29.53515625" customWidth="1"/>
    <col min="6" max="6" width="29.3046875" customWidth="1"/>
    <col min="7" max="7" width="26.765625" customWidth="1"/>
    <col min="8" max="8" width="43.921875" customWidth="1"/>
    <col min="9" max="9" width="23.61328125" bestFit="1" customWidth="1"/>
    <col min="10" max="25" width="10.53515625" customWidth="1"/>
    <col min="26" max="26" width="18.07421875" customWidth="1"/>
  </cols>
  <sheetData>
    <row r="1" spans="1:26" ht="23.25" customHeight="1" x14ac:dyDescent="0.35">
      <c r="A1" s="43" t="s">
        <v>1184</v>
      </c>
      <c r="B1" s="39" t="s">
        <v>1185</v>
      </c>
      <c r="C1" s="39" t="s">
        <v>1186</v>
      </c>
      <c r="D1" s="39" t="s">
        <v>1187</v>
      </c>
      <c r="E1" s="39" t="s">
        <v>1188</v>
      </c>
      <c r="F1" s="39" t="s">
        <v>1189</v>
      </c>
      <c r="G1" s="39" t="s">
        <v>1190</v>
      </c>
      <c r="H1" s="39" t="s">
        <v>1191</v>
      </c>
      <c r="I1" s="39" t="s">
        <v>2057</v>
      </c>
      <c r="Z1" s="1" t="s">
        <v>1192</v>
      </c>
    </row>
    <row r="2" spans="1:26" ht="21" customHeight="1" x14ac:dyDescent="0.35">
      <c r="A2" s="41"/>
      <c r="B2" s="41"/>
      <c r="C2" s="41"/>
      <c r="D2" s="41"/>
      <c r="E2" s="41"/>
      <c r="F2" s="42"/>
      <c r="G2" s="42"/>
      <c r="H2" s="42"/>
      <c r="I2" s="42"/>
      <c r="Z2" s="1"/>
    </row>
    <row r="3" spans="1:26" ht="30" customHeight="1" x14ac:dyDescent="0.35">
      <c r="A3" s="44" t="s">
        <v>1193</v>
      </c>
      <c r="B3" s="32" t="s">
        <v>435</v>
      </c>
      <c r="C3" s="33" t="s">
        <v>986</v>
      </c>
      <c r="D3" s="34"/>
      <c r="E3" s="35" t="s">
        <v>2029</v>
      </c>
      <c r="F3" s="36" t="s">
        <v>2036</v>
      </c>
      <c r="G3" s="37" t="s">
        <v>2041</v>
      </c>
      <c r="H3" s="38" t="s">
        <v>1194</v>
      </c>
      <c r="I3" s="36" t="s">
        <v>2060</v>
      </c>
    </row>
    <row r="4" spans="1:26" ht="30" customHeight="1" x14ac:dyDescent="0.35">
      <c r="A4" s="45" t="s">
        <v>1195</v>
      </c>
      <c r="B4" s="3" t="s">
        <v>217</v>
      </c>
      <c r="C4" s="4" t="s">
        <v>994</v>
      </c>
      <c r="E4" s="28" t="s">
        <v>2030</v>
      </c>
      <c r="F4" s="26" t="s">
        <v>2037</v>
      </c>
      <c r="G4" s="30" t="s">
        <v>2042</v>
      </c>
      <c r="H4" s="27" t="s">
        <v>1196</v>
      </c>
      <c r="I4" s="26" t="s">
        <v>2059</v>
      </c>
    </row>
    <row r="5" spans="1:26" ht="30" customHeight="1" x14ac:dyDescent="0.35">
      <c r="A5" s="45" t="s">
        <v>1197</v>
      </c>
      <c r="B5" s="3" t="s">
        <v>132</v>
      </c>
      <c r="C5" s="4" t="s">
        <v>1198</v>
      </c>
      <c r="E5" s="28" t="s">
        <v>2031</v>
      </c>
      <c r="F5" s="26" t="s">
        <v>2038</v>
      </c>
      <c r="G5" s="30" t="s">
        <v>2043</v>
      </c>
      <c r="H5" s="27" t="s">
        <v>1199</v>
      </c>
      <c r="I5" s="26" t="s">
        <v>2058</v>
      </c>
    </row>
    <row r="6" spans="1:26" ht="30" customHeight="1" x14ac:dyDescent="0.35">
      <c r="A6" s="45" t="s">
        <v>1200</v>
      </c>
      <c r="B6" s="3" t="s">
        <v>76</v>
      </c>
      <c r="C6" s="4" t="s">
        <v>1201</v>
      </c>
      <c r="E6" s="28" t="s">
        <v>2032</v>
      </c>
      <c r="F6" s="26" t="s">
        <v>2039</v>
      </c>
      <c r="G6" s="30" t="s">
        <v>2044</v>
      </c>
      <c r="H6" s="27" t="s">
        <v>1202</v>
      </c>
      <c r="I6" s="26" t="s">
        <v>2061</v>
      </c>
    </row>
    <row r="7" spans="1:26" ht="30" customHeight="1" x14ac:dyDescent="0.35">
      <c r="A7" s="45" t="s">
        <v>1203</v>
      </c>
      <c r="B7" s="3" t="s">
        <v>1204</v>
      </c>
      <c r="E7" s="28" t="s">
        <v>2033</v>
      </c>
      <c r="F7" s="26" t="s">
        <v>2040</v>
      </c>
      <c r="G7" s="30" t="s">
        <v>2045</v>
      </c>
      <c r="H7" s="27" t="s">
        <v>1205</v>
      </c>
      <c r="I7" s="26" t="s">
        <v>1206</v>
      </c>
    </row>
    <row r="8" spans="1:26" ht="30" customHeight="1" x14ac:dyDescent="0.35">
      <c r="A8" s="45" t="s">
        <v>1207</v>
      </c>
      <c r="B8" s="3" t="s">
        <v>767</v>
      </c>
      <c r="E8" s="28" t="s">
        <v>2034</v>
      </c>
      <c r="F8" s="26" t="s">
        <v>1208</v>
      </c>
      <c r="G8" s="30" t="s">
        <v>2046</v>
      </c>
      <c r="H8" s="27" t="s">
        <v>1209</v>
      </c>
      <c r="I8" s="26" t="s">
        <v>1210</v>
      </c>
    </row>
    <row r="9" spans="1:26" ht="30" customHeight="1" x14ac:dyDescent="0.35">
      <c r="A9" s="2" t="s">
        <v>1211</v>
      </c>
      <c r="B9" s="3" t="s">
        <v>141</v>
      </c>
      <c r="E9" s="28" t="s">
        <v>2035</v>
      </c>
      <c r="F9" s="26" t="s">
        <v>1212</v>
      </c>
      <c r="G9" s="30" t="s">
        <v>2047</v>
      </c>
      <c r="H9" s="27" t="s">
        <v>1213</v>
      </c>
      <c r="I9" s="26" t="s">
        <v>1214</v>
      </c>
    </row>
    <row r="10" spans="1:26" ht="30" customHeight="1" x14ac:dyDescent="0.35">
      <c r="A10" s="2" t="s">
        <v>1215</v>
      </c>
      <c r="B10" s="3" t="s">
        <v>1216</v>
      </c>
      <c r="E10" s="29"/>
      <c r="F10" s="26" t="s">
        <v>1217</v>
      </c>
      <c r="G10" s="30" t="s">
        <v>2048</v>
      </c>
      <c r="H10" s="27" t="s">
        <v>1218</v>
      </c>
      <c r="I10" s="26"/>
    </row>
    <row r="11" spans="1:26" ht="30" customHeight="1" x14ac:dyDescent="0.35">
      <c r="A11" s="2" t="s">
        <v>1219</v>
      </c>
      <c r="B11" s="3" t="s">
        <v>116</v>
      </c>
      <c r="E11" s="29"/>
      <c r="F11" s="26" t="s">
        <v>1220</v>
      </c>
      <c r="G11" s="30" t="s">
        <v>2049</v>
      </c>
      <c r="H11" s="27" t="s">
        <v>1221</v>
      </c>
      <c r="I11" s="26"/>
    </row>
    <row r="12" spans="1:26" ht="30" customHeight="1" x14ac:dyDescent="0.35">
      <c r="A12" s="2" t="s">
        <v>1222</v>
      </c>
      <c r="B12" s="3" t="s">
        <v>626</v>
      </c>
      <c r="E12" s="29"/>
      <c r="F12" s="26" t="s">
        <v>1223</v>
      </c>
      <c r="G12" s="30" t="s">
        <v>2050</v>
      </c>
      <c r="H12" s="27" t="s">
        <v>1224</v>
      </c>
      <c r="I12" s="26"/>
    </row>
    <row r="13" spans="1:26" ht="30" customHeight="1" x14ac:dyDescent="0.35">
      <c r="A13" s="2" t="s">
        <v>1225</v>
      </c>
      <c r="B13" s="3" t="s">
        <v>187</v>
      </c>
      <c r="E13" s="29"/>
      <c r="F13" s="26" t="s">
        <v>1226</v>
      </c>
      <c r="G13" s="30" t="s">
        <v>2051</v>
      </c>
      <c r="H13" s="27" t="s">
        <v>1227</v>
      </c>
      <c r="I13" s="26"/>
    </row>
    <row r="14" spans="1:26" ht="30" customHeight="1" x14ac:dyDescent="0.35">
      <c r="A14" s="2" t="s">
        <v>1228</v>
      </c>
      <c r="B14" s="3" t="s">
        <v>879</v>
      </c>
      <c r="E14" s="29"/>
      <c r="F14" s="26" t="s">
        <v>1229</v>
      </c>
      <c r="G14" s="30" t="s">
        <v>2052</v>
      </c>
      <c r="H14" s="27" t="s">
        <v>1230</v>
      </c>
      <c r="I14" s="26"/>
    </row>
    <row r="15" spans="1:26" ht="30" customHeight="1" x14ac:dyDescent="0.35">
      <c r="A15" s="2" t="s">
        <v>1231</v>
      </c>
      <c r="B15" s="3" t="s">
        <v>787</v>
      </c>
      <c r="E15" s="29"/>
      <c r="F15" s="26" t="s">
        <v>1232</v>
      </c>
      <c r="G15" s="30" t="s">
        <v>2053</v>
      </c>
      <c r="H15" s="27" t="s">
        <v>1233</v>
      </c>
      <c r="I15" s="26"/>
    </row>
    <row r="16" spans="1:26" ht="30" customHeight="1" x14ac:dyDescent="0.35">
      <c r="A16" s="2" t="s">
        <v>1234</v>
      </c>
      <c r="B16" s="3" t="s">
        <v>781</v>
      </c>
      <c r="E16" s="29"/>
      <c r="F16" s="26" t="s">
        <v>1235</v>
      </c>
      <c r="G16" s="30" t="s">
        <v>2054</v>
      </c>
      <c r="H16" s="27" t="s">
        <v>1236</v>
      </c>
      <c r="I16" s="26"/>
    </row>
    <row r="17" spans="1:9" ht="30" customHeight="1" x14ac:dyDescent="0.35">
      <c r="A17" s="2" t="s">
        <v>1237</v>
      </c>
      <c r="B17" s="3" t="s">
        <v>245</v>
      </c>
      <c r="E17" s="29"/>
      <c r="F17" s="26" t="s">
        <v>1238</v>
      </c>
      <c r="G17" s="30" t="s">
        <v>2055</v>
      </c>
      <c r="H17" s="27" t="s">
        <v>1239</v>
      </c>
      <c r="I17" s="26"/>
    </row>
    <row r="18" spans="1:9" ht="30" customHeight="1" x14ac:dyDescent="0.35">
      <c r="A18" s="2" t="s">
        <v>1240</v>
      </c>
      <c r="B18" s="3" t="s">
        <v>812</v>
      </c>
      <c r="E18" s="29"/>
      <c r="F18" s="26" t="s">
        <v>1241</v>
      </c>
      <c r="G18" s="30" t="s">
        <v>2056</v>
      </c>
      <c r="H18" s="27" t="s">
        <v>1242</v>
      </c>
      <c r="I18" s="26"/>
    </row>
    <row r="19" spans="1:9" ht="30" customHeight="1" x14ac:dyDescent="0.35">
      <c r="A19" s="2" t="s">
        <v>1243</v>
      </c>
      <c r="B19" s="3" t="s">
        <v>297</v>
      </c>
      <c r="E19" s="29"/>
      <c r="F19" s="26" t="s">
        <v>1244</v>
      </c>
      <c r="G19" s="31"/>
      <c r="H19" s="27" t="s">
        <v>1245</v>
      </c>
      <c r="I19" s="26"/>
    </row>
    <row r="20" spans="1:9" ht="30" customHeight="1" x14ac:dyDescent="0.35">
      <c r="A20" s="2" t="s">
        <v>1246</v>
      </c>
      <c r="B20" s="3" t="s">
        <v>447</v>
      </c>
      <c r="E20" s="29"/>
      <c r="F20" s="26" t="s">
        <v>1247</v>
      </c>
      <c r="G20" s="31"/>
      <c r="H20" s="27" t="s">
        <v>1248</v>
      </c>
      <c r="I20" s="26"/>
    </row>
    <row r="21" spans="1:9" ht="30" customHeight="1" x14ac:dyDescent="0.35">
      <c r="A21" s="2" t="s">
        <v>1249</v>
      </c>
      <c r="B21" s="3" t="s">
        <v>777</v>
      </c>
      <c r="E21" s="5"/>
      <c r="F21" s="5"/>
    </row>
    <row r="22" spans="1:9" ht="30" customHeight="1" x14ac:dyDescent="0.35">
      <c r="A22" s="2" t="s">
        <v>1250</v>
      </c>
      <c r="B22" s="3" t="s">
        <v>773</v>
      </c>
      <c r="E22" s="5"/>
      <c r="F22" s="5"/>
    </row>
    <row r="23" spans="1:9" ht="30" customHeight="1" x14ac:dyDescent="0.35">
      <c r="A23" s="2" t="s">
        <v>1251</v>
      </c>
      <c r="B23" s="3" t="s">
        <v>651</v>
      </c>
    </row>
    <row r="24" spans="1:9" ht="30" customHeight="1" x14ac:dyDescent="0.35">
      <c r="A24" s="2" t="s">
        <v>1252</v>
      </c>
      <c r="B24" s="3" t="s">
        <v>687</v>
      </c>
    </row>
    <row r="25" spans="1:9" ht="30" customHeight="1" x14ac:dyDescent="0.35">
      <c r="A25" s="2" t="s">
        <v>1253</v>
      </c>
      <c r="B25" s="3" t="s">
        <v>337</v>
      </c>
    </row>
    <row r="26" spans="1:9" ht="30" customHeight="1" x14ac:dyDescent="0.35">
      <c r="A26" s="2" t="s">
        <v>1254</v>
      </c>
      <c r="B26" s="3" t="s">
        <v>780</v>
      </c>
    </row>
    <row r="27" spans="1:9" ht="30" customHeight="1" x14ac:dyDescent="0.35">
      <c r="A27" s="2" t="s">
        <v>1255</v>
      </c>
      <c r="B27" s="3" t="s">
        <v>664</v>
      </c>
    </row>
    <row r="28" spans="1:9" ht="30" customHeight="1" x14ac:dyDescent="0.35">
      <c r="A28" s="6" t="s">
        <v>1256</v>
      </c>
      <c r="B28" s="3" t="s">
        <v>362</v>
      </c>
    </row>
    <row r="29" spans="1:9" ht="30" customHeight="1" x14ac:dyDescent="0.35">
      <c r="A29" s="6" t="s">
        <v>1257</v>
      </c>
      <c r="B29" s="3" t="s">
        <v>722</v>
      </c>
    </row>
    <row r="30" spans="1:9" ht="30" customHeight="1" x14ac:dyDescent="0.35">
      <c r="A30" s="6" t="s">
        <v>1258</v>
      </c>
      <c r="B30" s="3" t="s">
        <v>675</v>
      </c>
    </row>
    <row r="31" spans="1:9" ht="30" customHeight="1" x14ac:dyDescent="0.35">
      <c r="A31" s="6" t="s">
        <v>1259</v>
      </c>
      <c r="B31" s="3" t="s">
        <v>775</v>
      </c>
    </row>
    <row r="32" spans="1:9" ht="30" customHeight="1" x14ac:dyDescent="0.35">
      <c r="A32" s="6" t="s">
        <v>1260</v>
      </c>
      <c r="B32" s="3" t="s">
        <v>801</v>
      </c>
    </row>
    <row r="33" spans="2:2" ht="30" customHeight="1" x14ac:dyDescent="0.35">
      <c r="B33" s="3" t="s">
        <v>810</v>
      </c>
    </row>
    <row r="34" spans="2:2" ht="30" customHeight="1" x14ac:dyDescent="0.35">
      <c r="B34" s="3" t="s">
        <v>194</v>
      </c>
    </row>
    <row r="35" spans="2:2" ht="30" customHeight="1" x14ac:dyDescent="0.35">
      <c r="B35" s="3" t="s">
        <v>1261</v>
      </c>
    </row>
    <row r="36" spans="2:2" ht="30" customHeight="1" x14ac:dyDescent="0.35">
      <c r="B36" s="3" t="s">
        <v>1262</v>
      </c>
    </row>
    <row r="37" spans="2:2" ht="30" customHeight="1" x14ac:dyDescent="0.35">
      <c r="B37" s="3" t="s">
        <v>1008</v>
      </c>
    </row>
    <row r="38" spans="2:2" ht="30" customHeight="1" x14ac:dyDescent="0.35">
      <c r="B38" s="3" t="s">
        <v>797</v>
      </c>
    </row>
    <row r="39" spans="2:2" ht="30" customHeight="1" x14ac:dyDescent="0.35">
      <c r="B39" s="3" t="s">
        <v>326</v>
      </c>
    </row>
    <row r="40" spans="2:2" ht="30" customHeight="1" x14ac:dyDescent="0.35">
      <c r="B40" s="3" t="s">
        <v>550</v>
      </c>
    </row>
    <row r="41" spans="2:2" ht="30" customHeight="1" x14ac:dyDescent="0.35">
      <c r="B41" s="3" t="s">
        <v>563</v>
      </c>
    </row>
    <row r="42" spans="2:2" ht="30" customHeight="1" x14ac:dyDescent="0.35">
      <c r="B42" s="3" t="s">
        <v>794</v>
      </c>
    </row>
    <row r="43" spans="2:2" ht="30" customHeight="1" x14ac:dyDescent="0.35">
      <c r="B43" s="7" t="s">
        <v>815</v>
      </c>
    </row>
    <row r="44" spans="2:2" ht="30" customHeight="1" x14ac:dyDescent="0.35">
      <c r="B44" s="3" t="s">
        <v>580</v>
      </c>
    </row>
    <row r="45" spans="2:2" ht="30" customHeight="1" x14ac:dyDescent="0.35">
      <c r="B45" s="7" t="s">
        <v>1263</v>
      </c>
    </row>
    <row r="46" spans="2:2" ht="27" customHeight="1" x14ac:dyDescent="0.35">
      <c r="B46" s="27" t="s">
        <v>1264</v>
      </c>
    </row>
    <row r="47" spans="2:2" ht="15.75" customHeight="1" x14ac:dyDescent="0.35"/>
    <row r="48" spans="2:2"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DE8FA-F33A-48CC-A274-C4D1A1088F80}">
  <sheetPr codeName="Hoja2"/>
  <dimension ref="A1:G1001"/>
  <sheetViews>
    <sheetView topLeftCell="C1" zoomScale="87" zoomScaleNormal="87" workbookViewId="0">
      <pane ySplit="2" topLeftCell="A3" activePane="bottomLeft" state="frozen"/>
      <selection activeCell="C1" sqref="C1"/>
      <selection pane="bottomLeft" activeCell="C10" sqref="C10"/>
    </sheetView>
  </sheetViews>
  <sheetFormatPr baseColWidth="10" defaultColWidth="11.23046875" defaultRowHeight="15" customHeight="1" x14ac:dyDescent="0.35"/>
  <cols>
    <col min="1" max="1" width="5.61328125" customWidth="1"/>
    <col min="2" max="2" width="5.15234375" customWidth="1"/>
    <col min="3" max="3" width="6.3046875" customWidth="1"/>
    <col min="4" max="4" width="52.84375" customWidth="1"/>
    <col min="5" max="5" width="57.23046875" customWidth="1"/>
    <col min="6" max="6" width="67.23046875" customWidth="1"/>
    <col min="7" max="7" width="11.69140625" customWidth="1"/>
    <col min="8" max="14" width="10.53515625" customWidth="1"/>
  </cols>
  <sheetData>
    <row r="1" spans="1:7" ht="27" customHeight="1" x14ac:dyDescent="0.35">
      <c r="A1" s="317" t="s">
        <v>2250</v>
      </c>
      <c r="B1" s="317"/>
      <c r="C1" s="318"/>
      <c r="D1" s="97"/>
      <c r="E1" s="97"/>
      <c r="F1" s="97"/>
      <c r="G1" s="98"/>
    </row>
    <row r="2" spans="1:7" ht="25.5" customHeight="1" x14ac:dyDescent="0.35">
      <c r="A2" s="81" t="s">
        <v>2229</v>
      </c>
      <c r="B2" s="81" t="s">
        <v>2230</v>
      </c>
      <c r="C2" s="99" t="s">
        <v>2238</v>
      </c>
      <c r="D2" s="94" t="s">
        <v>2485</v>
      </c>
      <c r="E2" s="94" t="s">
        <v>2484</v>
      </c>
      <c r="F2" s="94" t="s">
        <v>2488</v>
      </c>
      <c r="G2" s="95" t="s">
        <v>2251</v>
      </c>
    </row>
    <row r="3" spans="1:7" ht="30" customHeight="1" x14ac:dyDescent="0.35">
      <c r="A3" s="53" t="s">
        <v>2231</v>
      </c>
      <c r="B3" s="53">
        <v>1</v>
      </c>
      <c r="C3" s="53" t="str">
        <f>A$3&amp;B3</f>
        <v>LT1</v>
      </c>
      <c r="D3" s="54" t="s">
        <v>2232</v>
      </c>
      <c r="E3" s="54" t="str">
        <f>C3&amp;". "&amp;D3</f>
        <v>LT1. TURISMO, PATRIMONIO TERRITORIAL E IDENTIDAD VALLECAUCANA</v>
      </c>
      <c r="F3" s="54" t="s">
        <v>2244</v>
      </c>
      <c r="G3" s="52">
        <v>0</v>
      </c>
    </row>
    <row r="4" spans="1:7" ht="30" customHeight="1" x14ac:dyDescent="0.35">
      <c r="A4" s="55"/>
      <c r="B4" s="53">
        <v>2</v>
      </c>
      <c r="C4" s="53" t="str">
        <f t="shared" ref="C4:C8" si="0">A$3&amp;B4</f>
        <v>LT2</v>
      </c>
      <c r="D4" s="54" t="s">
        <v>2233</v>
      </c>
      <c r="E4" s="54" t="str">
        <f t="shared" ref="E4:E8" si="1">C4&amp;". "&amp;D4</f>
        <v>LT2. VALLE DEL CAUCA TERRITORIO DE INTEGRACIÓN SOCIAL PARA LA PAZ</v>
      </c>
      <c r="F4" s="54" t="s">
        <v>2239</v>
      </c>
      <c r="G4" s="52">
        <v>0</v>
      </c>
    </row>
    <row r="5" spans="1:7" ht="30" customHeight="1" x14ac:dyDescent="0.35">
      <c r="A5" s="55"/>
      <c r="B5" s="53">
        <v>3</v>
      </c>
      <c r="C5" s="53" t="str">
        <f t="shared" si="0"/>
        <v>LT3</v>
      </c>
      <c r="D5" s="54" t="s">
        <v>2234</v>
      </c>
      <c r="E5" s="54" t="str">
        <f t="shared" si="1"/>
        <v>LT3. POLOS DE DESARROLLO URBANO PARA LA COMPETITIVIDAD Y EQUIDAD</v>
      </c>
      <c r="F5" s="54" t="s">
        <v>2240</v>
      </c>
      <c r="G5" s="52">
        <v>0</v>
      </c>
    </row>
    <row r="6" spans="1:7" ht="30" customHeight="1" x14ac:dyDescent="0.35">
      <c r="A6" s="55"/>
      <c r="B6" s="53">
        <v>4</v>
      </c>
      <c r="C6" s="53" t="str">
        <f t="shared" si="0"/>
        <v>LT4</v>
      </c>
      <c r="D6" s="54" t="s">
        <v>2235</v>
      </c>
      <c r="E6" s="54" t="str">
        <f t="shared" si="1"/>
        <v>LT4. VALLE, DEPARTAMENTO VERDE Y SOSTENIBLE</v>
      </c>
      <c r="F6" s="54" t="s">
        <v>2241</v>
      </c>
      <c r="G6" s="52">
        <v>0</v>
      </c>
    </row>
    <row r="7" spans="1:7" ht="30" customHeight="1" x14ac:dyDescent="0.35">
      <c r="A7" s="55"/>
      <c r="B7" s="53">
        <v>5</v>
      </c>
      <c r="C7" s="53" t="str">
        <f t="shared" si="0"/>
        <v>LT5</v>
      </c>
      <c r="D7" s="56" t="s">
        <v>2236</v>
      </c>
      <c r="E7" s="54" t="str">
        <f t="shared" si="1"/>
        <v>LT5. GESTIÓN TERRITORIAL COMPARTIDA PARA UNA BUENA GOBERNANZA</v>
      </c>
      <c r="F7" s="56" t="s">
        <v>2242</v>
      </c>
      <c r="G7" s="82">
        <v>0</v>
      </c>
    </row>
    <row r="8" spans="1:7" ht="30" customHeight="1" x14ac:dyDescent="0.35">
      <c r="A8" s="55"/>
      <c r="B8" s="53">
        <v>6</v>
      </c>
      <c r="C8" s="53" t="str">
        <f t="shared" si="0"/>
        <v>LT6</v>
      </c>
      <c r="D8" s="56" t="s">
        <v>2237</v>
      </c>
      <c r="E8" s="54" t="str">
        <f t="shared" si="1"/>
        <v xml:space="preserve">LT6. DESARROLLO INTEGRAL RURAL PARA LA EQUIDAD </v>
      </c>
      <c r="F8" s="56" t="s">
        <v>2243</v>
      </c>
      <c r="G8" s="82">
        <v>0</v>
      </c>
    </row>
    <row r="9" spans="1:7" ht="30" customHeight="1" x14ac:dyDescent="0.35"/>
    <row r="10" spans="1:7" ht="30" customHeight="1" x14ac:dyDescent="0.35"/>
    <row r="11" spans="1:7" ht="30" customHeight="1" x14ac:dyDescent="0.35"/>
    <row r="12" spans="1:7" ht="30" customHeight="1" x14ac:dyDescent="0.35"/>
    <row r="13" spans="1:7" ht="30" customHeight="1" x14ac:dyDescent="0.35"/>
    <row r="14" spans="1:7" ht="30" customHeight="1" x14ac:dyDescent="0.35"/>
    <row r="15" spans="1:7" ht="30" customHeight="1" x14ac:dyDescent="0.35"/>
    <row r="16" spans="1:7" ht="30" customHeight="1" x14ac:dyDescent="0.35"/>
    <row r="17" ht="30" customHeight="1" x14ac:dyDescent="0.35"/>
    <row r="18" ht="30" customHeight="1" x14ac:dyDescent="0.35"/>
    <row r="19" ht="30" customHeight="1" x14ac:dyDescent="0.35"/>
    <row r="20" ht="30" customHeight="1" x14ac:dyDescent="0.35"/>
    <row r="21" ht="30" customHeight="1" x14ac:dyDescent="0.35"/>
    <row r="22" ht="30" customHeight="1" x14ac:dyDescent="0.35"/>
    <row r="23" ht="30" customHeight="1" x14ac:dyDescent="0.35"/>
    <row r="24" ht="30" customHeight="1" x14ac:dyDescent="0.35"/>
    <row r="25" ht="30" customHeight="1" x14ac:dyDescent="0.35"/>
    <row r="26" ht="30" customHeight="1" x14ac:dyDescent="0.35"/>
    <row r="27" ht="30" customHeight="1" x14ac:dyDescent="0.35"/>
    <row r="28" ht="30" customHeight="1" x14ac:dyDescent="0.35"/>
    <row r="29" ht="30" customHeight="1" x14ac:dyDescent="0.35"/>
    <row r="30" ht="30" customHeight="1" x14ac:dyDescent="0.35"/>
    <row r="31" ht="30" customHeight="1" x14ac:dyDescent="0.35"/>
    <row r="32" ht="30" customHeight="1" x14ac:dyDescent="0.35"/>
    <row r="33" ht="30" customHeight="1" x14ac:dyDescent="0.35"/>
    <row r="34" ht="30" customHeight="1" x14ac:dyDescent="0.35"/>
    <row r="35" ht="30" customHeight="1" x14ac:dyDescent="0.35"/>
    <row r="36" ht="30" customHeight="1" x14ac:dyDescent="0.35"/>
    <row r="37" ht="30" customHeight="1" x14ac:dyDescent="0.35"/>
    <row r="38" ht="30" customHeight="1" x14ac:dyDescent="0.35"/>
    <row r="39" ht="30" customHeight="1" x14ac:dyDescent="0.35"/>
    <row r="40" ht="30" customHeight="1" x14ac:dyDescent="0.35"/>
    <row r="41" ht="30" customHeight="1" x14ac:dyDescent="0.35"/>
    <row r="42" ht="30" customHeight="1" x14ac:dyDescent="0.35"/>
    <row r="43" ht="30" customHeight="1" x14ac:dyDescent="0.35"/>
    <row r="44" ht="30" customHeight="1" x14ac:dyDescent="0.35"/>
    <row r="45" ht="30" customHeight="1" x14ac:dyDescent="0.35"/>
    <row r="46" ht="27"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sheetData>
  <sheetProtection algorithmName="SHA-512" hashValue="9AjNBtQDi04gB5AlaDydMHSRGm0VSBDefh7iiZux7ARmOzNu9C0ybFFZm+8D2AIOOWWyq2rDJO3B6GyLIAcDTA==" saltValue="cuZnvd2+cOS34LRKOzuFfg==" spinCount="100000" sheet="1" objects="1" scenarios="1" formatCells="0" formatColumns="0" formatRows="0" autoFilter="0"/>
  <autoFilter ref="A2:G2" xr:uid="{578C9F25-DB92-4FC9-945F-AEB7ADA4E388}"/>
  <mergeCells count="1">
    <mergeCell ref="A1:C1"/>
  </mergeCell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7A416-8483-49F9-BF3A-178F1E368312}">
  <sheetPr codeName="Hoja3"/>
  <dimension ref="A1:H1001"/>
  <sheetViews>
    <sheetView zoomScale="86" zoomScaleNormal="86" workbookViewId="0">
      <pane ySplit="2" topLeftCell="A3" activePane="bottomLeft" state="frozen"/>
      <selection pane="bottomLeft" activeCell="A3" sqref="A3"/>
    </sheetView>
  </sheetViews>
  <sheetFormatPr baseColWidth="10" defaultColWidth="11.23046875" defaultRowHeight="15" customHeight="1" x14ac:dyDescent="0.35"/>
  <cols>
    <col min="1" max="1" width="6.53515625" customWidth="1"/>
    <col min="2" max="2" width="9.69140625" customWidth="1"/>
    <col min="3" max="3" width="12.69140625" customWidth="1"/>
    <col min="4" max="4" width="9.23046875" customWidth="1"/>
    <col min="5" max="5" width="65.53515625" customWidth="1"/>
    <col min="6" max="6" width="71" customWidth="1"/>
    <col min="7" max="7" width="53.84375" customWidth="1"/>
    <col min="8" max="8" width="18.84375" customWidth="1"/>
    <col min="9" max="14" width="10.53515625" customWidth="1"/>
  </cols>
  <sheetData>
    <row r="1" spans="1:8" ht="24" customHeight="1" x14ac:dyDescent="0.35">
      <c r="A1" s="318" t="s">
        <v>2253</v>
      </c>
      <c r="B1" s="319"/>
      <c r="C1" s="319"/>
      <c r="D1" s="319"/>
      <c r="E1" s="97"/>
      <c r="F1" s="97"/>
      <c r="G1" s="97"/>
      <c r="H1" s="97"/>
    </row>
    <row r="2" spans="1:8" ht="20.25" customHeight="1" x14ac:dyDescent="0.35">
      <c r="A2" s="81" t="s">
        <v>2229</v>
      </c>
      <c r="B2" s="81" t="s">
        <v>2480</v>
      </c>
      <c r="C2" s="81" t="s">
        <v>2486</v>
      </c>
      <c r="D2" s="99" t="s">
        <v>2238</v>
      </c>
      <c r="E2" s="94" t="s">
        <v>3436</v>
      </c>
      <c r="F2" s="94" t="s">
        <v>2487</v>
      </c>
      <c r="G2" s="94" t="s">
        <v>2249</v>
      </c>
      <c r="H2" s="94" t="s">
        <v>2252</v>
      </c>
    </row>
    <row r="3" spans="1:8" ht="30" customHeight="1" x14ac:dyDescent="0.35">
      <c r="A3" s="53" t="s">
        <v>2247</v>
      </c>
      <c r="B3" s="80">
        <v>1</v>
      </c>
      <c r="C3" s="53">
        <v>101</v>
      </c>
      <c r="D3" s="53" t="str">
        <f>A$3&amp;C3</f>
        <v>LA101</v>
      </c>
      <c r="E3" s="54" t="s">
        <v>2245</v>
      </c>
      <c r="F3" s="54" t="str">
        <f>D3&amp;". "&amp;E3</f>
        <v>LA101. DEPORTE PARA EL BIENESTAR, LA COMPETITIVIDAD Y LA IDENTIDAD</v>
      </c>
      <c r="G3" s="54" t="s">
        <v>74</v>
      </c>
      <c r="H3" s="52">
        <v>0</v>
      </c>
    </row>
    <row r="4" spans="1:8" ht="30" customHeight="1" x14ac:dyDescent="0.35">
      <c r="A4" s="55"/>
      <c r="B4" s="80">
        <v>1</v>
      </c>
      <c r="C4" s="53">
        <v>102</v>
      </c>
      <c r="D4" s="53" t="str">
        <f t="shared" ref="D4:D29" si="0">A$3&amp;C4</f>
        <v>LA102</v>
      </c>
      <c r="E4" s="54" t="s">
        <v>2246</v>
      </c>
      <c r="F4" s="54" t="str">
        <f>D4&amp;". "&amp;E4</f>
        <v>LA102. ECONOMÍA NARANJA</v>
      </c>
      <c r="G4" s="54" t="s">
        <v>115</v>
      </c>
      <c r="H4" s="52">
        <v>0</v>
      </c>
    </row>
    <row r="5" spans="1:8" ht="30" customHeight="1" x14ac:dyDescent="0.35">
      <c r="A5" s="55"/>
      <c r="B5" s="80">
        <v>1</v>
      </c>
      <c r="C5" s="53">
        <v>103</v>
      </c>
      <c r="D5" s="53" t="str">
        <f t="shared" si="0"/>
        <v>LA103</v>
      </c>
      <c r="E5" s="54" t="s">
        <v>2248</v>
      </c>
      <c r="F5" s="54" t="str">
        <f t="shared" ref="F5:F29" si="1">D5&amp;". "&amp;E5</f>
        <v>LA103. CULTURA Y ARTE PARA LA IDENTIDAD VALLECAUCANA</v>
      </c>
      <c r="G5" s="54" t="s">
        <v>2258</v>
      </c>
      <c r="H5" s="52">
        <v>0</v>
      </c>
    </row>
    <row r="6" spans="1:8" ht="30" customHeight="1" x14ac:dyDescent="0.35">
      <c r="A6" s="55"/>
      <c r="B6" s="53">
        <v>2</v>
      </c>
      <c r="C6" s="53">
        <v>201</v>
      </c>
      <c r="D6" s="53" t="str">
        <f t="shared" si="0"/>
        <v>LA201</v>
      </c>
      <c r="E6" s="54" t="s">
        <v>2254</v>
      </c>
      <c r="F6" s="54" t="str">
        <f t="shared" si="1"/>
        <v>LA201. JUSTICIA, SEGURIDAD Y CONVIVENCIA</v>
      </c>
      <c r="G6" s="54" t="s">
        <v>243</v>
      </c>
      <c r="H6" s="52">
        <v>0</v>
      </c>
    </row>
    <row r="7" spans="1:8" ht="30" customHeight="1" x14ac:dyDescent="0.35">
      <c r="A7" s="55"/>
      <c r="B7" s="53">
        <v>2</v>
      </c>
      <c r="C7" s="53">
        <v>202</v>
      </c>
      <c r="D7" s="53" t="str">
        <f t="shared" si="0"/>
        <v>LA202</v>
      </c>
      <c r="E7" s="56" t="s">
        <v>2255</v>
      </c>
      <c r="F7" s="54" t="str">
        <f t="shared" si="1"/>
        <v>LA202. VÍCTIMAS DEL CONFLICTO ARMADO</v>
      </c>
      <c r="G7" s="56" t="s">
        <v>2259</v>
      </c>
      <c r="H7" s="82">
        <v>0</v>
      </c>
    </row>
    <row r="8" spans="1:8" ht="30" customHeight="1" x14ac:dyDescent="0.35">
      <c r="A8" s="55"/>
      <c r="B8" s="53">
        <v>2</v>
      </c>
      <c r="C8" s="53">
        <v>203</v>
      </c>
      <c r="D8" s="53" t="str">
        <f t="shared" si="0"/>
        <v>LA203</v>
      </c>
      <c r="E8" s="56" t="s">
        <v>2256</v>
      </c>
      <c r="F8" s="54" t="str">
        <f t="shared" si="1"/>
        <v>LA203. DERECHOS HUMANOS, DERECHO INTERNACIONAL HUMANITARIO, PAZ Y RECONCILIACIÓN</v>
      </c>
      <c r="G8" s="56" t="s">
        <v>2257</v>
      </c>
      <c r="H8" s="82">
        <v>0</v>
      </c>
    </row>
    <row r="9" spans="1:8" ht="30" customHeight="1" x14ac:dyDescent="0.35">
      <c r="A9" s="57"/>
      <c r="B9" s="53">
        <v>2</v>
      </c>
      <c r="C9" s="50">
        <v>204</v>
      </c>
      <c r="D9" s="53" t="str">
        <f t="shared" si="0"/>
        <v>LA204</v>
      </c>
      <c r="E9" s="91" t="s">
        <v>2283</v>
      </c>
      <c r="F9" s="54" t="str">
        <f t="shared" si="1"/>
        <v>LA204. MODELO DE GESTIÓN TERRITORIAL PARA LA PAZ Y LA RECONCILIACIÓN</v>
      </c>
      <c r="G9" s="31" t="s">
        <v>3419</v>
      </c>
      <c r="H9" s="93">
        <v>0</v>
      </c>
    </row>
    <row r="10" spans="1:8" ht="30" customHeight="1" x14ac:dyDescent="0.35">
      <c r="A10" s="57"/>
      <c r="B10" s="53">
        <v>2</v>
      </c>
      <c r="C10" s="50">
        <v>205</v>
      </c>
      <c r="D10" s="53" t="str">
        <f t="shared" si="0"/>
        <v>LA205</v>
      </c>
      <c r="E10" s="56" t="s">
        <v>2284</v>
      </c>
      <c r="F10" s="54" t="str">
        <f t="shared" si="1"/>
        <v>LA205. REINCORPORADOS Y EXCOMBATIENTES</v>
      </c>
      <c r="G10" s="31" t="s">
        <v>3420</v>
      </c>
      <c r="H10" s="93">
        <v>0</v>
      </c>
    </row>
    <row r="11" spans="1:8" ht="30" customHeight="1" x14ac:dyDescent="0.35">
      <c r="A11" s="57"/>
      <c r="B11" s="31">
        <v>3</v>
      </c>
      <c r="C11" s="50">
        <v>301</v>
      </c>
      <c r="D11" s="53" t="str">
        <f t="shared" si="0"/>
        <v>LA301</v>
      </c>
      <c r="E11" s="56" t="s">
        <v>2285</v>
      </c>
      <c r="F11" s="54" t="str">
        <f t="shared" si="1"/>
        <v xml:space="preserve">LA301. CIUDADES PRODUCTIVAS MOTOR DEL DESARROLLO ECONÓMICO Y SOCIAL </v>
      </c>
      <c r="G11" s="31" t="s">
        <v>3421</v>
      </c>
      <c r="H11" s="93">
        <v>0</v>
      </c>
    </row>
    <row r="12" spans="1:8" ht="30" customHeight="1" x14ac:dyDescent="0.35">
      <c r="A12" s="57"/>
      <c r="B12" s="31">
        <v>3</v>
      </c>
      <c r="C12" s="51">
        <v>302</v>
      </c>
      <c r="D12" s="56" t="str">
        <f t="shared" si="0"/>
        <v>LA302</v>
      </c>
      <c r="E12" s="56" t="s">
        <v>2286</v>
      </c>
      <c r="F12" s="54" t="str">
        <f t="shared" si="1"/>
        <v>LA302. CIUDADES SOSTENIBLES</v>
      </c>
      <c r="G12" s="31" t="s">
        <v>538</v>
      </c>
      <c r="H12" s="93">
        <v>0</v>
      </c>
    </row>
    <row r="13" spans="1:8" ht="30" customHeight="1" x14ac:dyDescent="0.35">
      <c r="A13" s="57"/>
      <c r="B13" s="31">
        <v>3</v>
      </c>
      <c r="C13" s="51">
        <v>303</v>
      </c>
      <c r="D13" s="56" t="str">
        <f t="shared" si="0"/>
        <v>LA303</v>
      </c>
      <c r="E13" s="56" t="s">
        <v>2287</v>
      </c>
      <c r="F13" s="54" t="str">
        <f t="shared" si="1"/>
        <v>LA303. CALIDAD DE VIDA Y BIENESTAR SOCIAL PARA TODOS</v>
      </c>
      <c r="G13" s="31" t="s">
        <v>579</v>
      </c>
      <c r="H13" s="93">
        <v>0</v>
      </c>
    </row>
    <row r="14" spans="1:8" ht="30" customHeight="1" x14ac:dyDescent="0.35">
      <c r="A14" s="57"/>
      <c r="B14" s="31">
        <v>3</v>
      </c>
      <c r="C14" s="51">
        <v>304</v>
      </c>
      <c r="D14" s="56" t="str">
        <f t="shared" si="0"/>
        <v>LA304</v>
      </c>
      <c r="E14" s="56" t="s">
        <v>2288</v>
      </c>
      <c r="F14" s="54" t="str">
        <f t="shared" si="1"/>
        <v>LA304. CONECTIVIDAD Y COMPLEMENTARIEDAD REGIONAL DESDE Y HACIA LOS POLOS DE DESARROLLO</v>
      </c>
      <c r="G14" s="31" t="s">
        <v>3422</v>
      </c>
      <c r="H14" s="93">
        <v>0</v>
      </c>
    </row>
    <row r="15" spans="1:8" ht="30" customHeight="1" x14ac:dyDescent="0.35">
      <c r="A15" s="57"/>
      <c r="B15" s="31">
        <v>4</v>
      </c>
      <c r="C15" s="51">
        <v>401</v>
      </c>
      <c r="D15" s="56" t="str">
        <f t="shared" si="0"/>
        <v>LA401</v>
      </c>
      <c r="E15" s="56" t="s">
        <v>2289</v>
      </c>
      <c r="F15" s="54" t="str">
        <f t="shared" si="1"/>
        <v>LA401. VALLE BIODIVERSO, PROTEGIDO Y SOSTENIBLE</v>
      </c>
      <c r="G15" s="31" t="s">
        <v>3423</v>
      </c>
      <c r="H15" s="93">
        <v>0</v>
      </c>
    </row>
    <row r="16" spans="1:8" ht="30" customHeight="1" x14ac:dyDescent="0.35">
      <c r="A16" s="57"/>
      <c r="B16" s="31">
        <v>4</v>
      </c>
      <c r="C16" s="51">
        <v>402</v>
      </c>
      <c r="D16" s="56" t="str">
        <f t="shared" si="0"/>
        <v>LA402</v>
      </c>
      <c r="E16" s="56" t="s">
        <v>2290</v>
      </c>
      <c r="F16" s="54" t="str">
        <f t="shared" si="1"/>
        <v>LA402. VALLE PROTEGE EL RECURSO HÍDRICO</v>
      </c>
      <c r="G16" s="31" t="s">
        <v>3424</v>
      </c>
      <c r="H16" s="93">
        <v>0</v>
      </c>
    </row>
    <row r="17" spans="1:8" ht="30" customHeight="1" x14ac:dyDescent="0.35">
      <c r="A17" s="57"/>
      <c r="B17" s="31">
        <v>4</v>
      </c>
      <c r="C17" s="51">
        <v>403</v>
      </c>
      <c r="D17" s="56" t="str">
        <f t="shared" si="0"/>
        <v>LA403</v>
      </c>
      <c r="E17" s="56" t="s">
        <v>2291</v>
      </c>
      <c r="F17" s="54" t="str">
        <f t="shared" si="1"/>
        <v>LA403. VALLE, TERRITORIO RESILIENTE</v>
      </c>
      <c r="G17" s="31" t="s">
        <v>3425</v>
      </c>
      <c r="H17" s="93">
        <v>0</v>
      </c>
    </row>
    <row r="18" spans="1:8" ht="30" customHeight="1" x14ac:dyDescent="0.35">
      <c r="A18" s="57"/>
      <c r="B18" s="31">
        <v>4</v>
      </c>
      <c r="C18" s="51">
        <v>404</v>
      </c>
      <c r="D18" s="56" t="str">
        <f t="shared" si="0"/>
        <v>LA404</v>
      </c>
      <c r="E18" s="56" t="s">
        <v>2292</v>
      </c>
      <c r="F18" s="54" t="str">
        <f t="shared" si="1"/>
        <v>LA404. VALLE FORTALECE LA CULTURA AMBIENTAL</v>
      </c>
      <c r="G18" s="31" t="s">
        <v>3426</v>
      </c>
      <c r="H18" s="93">
        <v>0</v>
      </c>
    </row>
    <row r="19" spans="1:8" ht="30" customHeight="1" x14ac:dyDescent="0.35">
      <c r="A19" s="57"/>
      <c r="B19" s="31">
        <v>4</v>
      </c>
      <c r="C19" s="51">
        <v>405</v>
      </c>
      <c r="D19" s="56" t="str">
        <f t="shared" si="0"/>
        <v>LA405</v>
      </c>
      <c r="E19" s="56" t="s">
        <v>2293</v>
      </c>
      <c r="F19" s="54" t="str">
        <f t="shared" si="1"/>
        <v>LA405. EL VALLE CUIDA LA VIDA</v>
      </c>
      <c r="G19" s="31" t="s">
        <v>1405</v>
      </c>
      <c r="H19" s="93">
        <v>0</v>
      </c>
    </row>
    <row r="20" spans="1:8" ht="30" customHeight="1" x14ac:dyDescent="0.35">
      <c r="A20" s="57"/>
      <c r="B20" s="31">
        <v>5</v>
      </c>
      <c r="C20" s="51">
        <v>501</v>
      </c>
      <c r="D20" s="56" t="str">
        <f t="shared" si="0"/>
        <v>LA501</v>
      </c>
      <c r="E20" s="56" t="s">
        <v>2294</v>
      </c>
      <c r="F20" s="54" t="str">
        <f t="shared" si="1"/>
        <v>LA501. GESTIÓN PUBLICA EFECTIVA: VALLE LÍDER</v>
      </c>
      <c r="G20" s="31" t="s">
        <v>3427</v>
      </c>
      <c r="H20" s="93">
        <v>0</v>
      </c>
    </row>
    <row r="21" spans="1:8" ht="30" customHeight="1" x14ac:dyDescent="0.35">
      <c r="A21" s="57"/>
      <c r="B21" s="31">
        <v>5</v>
      </c>
      <c r="C21" s="51">
        <v>502</v>
      </c>
      <c r="D21" s="56" t="str">
        <f t="shared" si="0"/>
        <v>LA502</v>
      </c>
      <c r="E21" s="56" t="s">
        <v>2295</v>
      </c>
      <c r="F21" s="54" t="str">
        <f t="shared" si="1"/>
        <v>LA502. VALLE DEL CAUCA: TERRITORIO INTELIGENTE E INNOVADOR</v>
      </c>
      <c r="G21" s="31" t="s">
        <v>3428</v>
      </c>
      <c r="H21" s="93">
        <v>0</v>
      </c>
    </row>
    <row r="22" spans="1:8" ht="30" customHeight="1" x14ac:dyDescent="0.35">
      <c r="A22" s="57"/>
      <c r="B22" s="31">
        <v>5</v>
      </c>
      <c r="C22" s="51">
        <v>503</v>
      </c>
      <c r="D22" s="56" t="str">
        <f t="shared" si="0"/>
        <v>LA503</v>
      </c>
      <c r="E22" s="56" t="s">
        <v>2296</v>
      </c>
      <c r="F22" s="54" t="str">
        <f t="shared" si="1"/>
        <v>LA503. FORTALECIMIENTO INSTITUCIONAL</v>
      </c>
      <c r="G22" s="31" t="s">
        <v>3429</v>
      </c>
      <c r="H22" s="93">
        <v>0</v>
      </c>
    </row>
    <row r="23" spans="1:8" ht="30" customHeight="1" x14ac:dyDescent="0.35">
      <c r="A23" s="57"/>
      <c r="B23" s="31">
        <v>5</v>
      </c>
      <c r="C23" s="51">
        <v>504</v>
      </c>
      <c r="D23" s="56" t="str">
        <f t="shared" si="0"/>
        <v>LA504</v>
      </c>
      <c r="E23" s="56" t="s">
        <v>2297</v>
      </c>
      <c r="F23" s="54" t="str">
        <f t="shared" si="1"/>
        <v>LA504. ADMINISTRACIÓN Y FINANZAS</v>
      </c>
      <c r="G23" s="31" t="s">
        <v>3430</v>
      </c>
      <c r="H23" s="93">
        <v>0</v>
      </c>
    </row>
    <row r="24" spans="1:8" ht="30" customHeight="1" x14ac:dyDescent="0.35">
      <c r="A24" s="57"/>
      <c r="B24" s="31">
        <v>5</v>
      </c>
      <c r="C24" s="51">
        <v>505</v>
      </c>
      <c r="D24" s="56" t="str">
        <f t="shared" si="0"/>
        <v>LA505</v>
      </c>
      <c r="E24" s="56" t="s">
        <v>2298</v>
      </c>
      <c r="F24" s="54" t="str">
        <f t="shared" si="1"/>
        <v>LA505. DESCENTRALIZACIÓN Y DESARROLLO TERRITORIAL</v>
      </c>
      <c r="G24" s="31" t="s">
        <v>3431</v>
      </c>
      <c r="H24" s="93">
        <v>0</v>
      </c>
    </row>
    <row r="25" spans="1:8" ht="30" customHeight="1" x14ac:dyDescent="0.35">
      <c r="A25" s="57"/>
      <c r="B25" s="31">
        <v>6</v>
      </c>
      <c r="C25" s="51">
        <v>601</v>
      </c>
      <c r="D25" s="56" t="str">
        <f t="shared" si="0"/>
        <v>LA601</v>
      </c>
      <c r="E25" s="56" t="s">
        <v>2299</v>
      </c>
      <c r="F25" s="54" t="str">
        <f t="shared" si="1"/>
        <v>LA601. PRODUCCIÓN ECOLÓGICA</v>
      </c>
      <c r="G25" s="31" t="s">
        <v>1084</v>
      </c>
      <c r="H25" s="93">
        <v>0</v>
      </c>
    </row>
    <row r="26" spans="1:8" ht="30" customHeight="1" x14ac:dyDescent="0.35">
      <c r="A26" s="57"/>
      <c r="B26" s="31">
        <v>6</v>
      </c>
      <c r="C26" s="51">
        <v>602</v>
      </c>
      <c r="D26" s="56" t="str">
        <f t="shared" si="0"/>
        <v>LA602</v>
      </c>
      <c r="E26" s="56" t="s">
        <v>2300</v>
      </c>
      <c r="F26" s="54" t="str">
        <f t="shared" si="1"/>
        <v>LA602. COSECHANDO PROGRESO INCLUYENTE Y PARTICIPATIVO</v>
      </c>
      <c r="G26" s="31" t="s">
        <v>1069</v>
      </c>
      <c r="H26" s="93">
        <v>0</v>
      </c>
    </row>
    <row r="27" spans="1:8" ht="30" customHeight="1" x14ac:dyDescent="0.35">
      <c r="A27" s="57"/>
      <c r="B27" s="31">
        <v>6</v>
      </c>
      <c r="C27" s="51">
        <v>603</v>
      </c>
      <c r="D27" s="56" t="str">
        <f t="shared" si="0"/>
        <v>LA603</v>
      </c>
      <c r="E27" s="56" t="s">
        <v>2301</v>
      </c>
      <c r="F27" s="54" t="str">
        <f t="shared" si="1"/>
        <v>LA603. TEJIENDO RURALIDAD</v>
      </c>
      <c r="G27" s="31" t="s">
        <v>3432</v>
      </c>
      <c r="H27" s="93">
        <v>0</v>
      </c>
    </row>
    <row r="28" spans="1:8" ht="30" customHeight="1" x14ac:dyDescent="0.35">
      <c r="A28" s="57"/>
      <c r="B28" s="31">
        <v>6</v>
      </c>
      <c r="C28" s="51">
        <v>604</v>
      </c>
      <c r="D28" s="56" t="str">
        <f t="shared" si="0"/>
        <v>LA604</v>
      </c>
      <c r="E28" s="56" t="s">
        <v>2302</v>
      </c>
      <c r="F28" s="54" t="str">
        <f t="shared" si="1"/>
        <v>LA604. CIENCIA TECNOLOGÍA E INNOVACIÓN EN EL VALLE RURAL</v>
      </c>
      <c r="G28" s="31" t="s">
        <v>3433</v>
      </c>
      <c r="H28" s="93">
        <v>0</v>
      </c>
    </row>
    <row r="29" spans="1:8" ht="30" customHeight="1" x14ac:dyDescent="0.35">
      <c r="A29" s="57"/>
      <c r="B29" s="31">
        <v>6</v>
      </c>
      <c r="C29" s="51">
        <v>605</v>
      </c>
      <c r="D29" s="56" t="str">
        <f t="shared" si="0"/>
        <v>LA605</v>
      </c>
      <c r="E29" s="56" t="s">
        <v>2303</v>
      </c>
      <c r="F29" s="54" t="str">
        <f t="shared" si="1"/>
        <v>LA605. PLAN DE DESARROLLO INTEGRAL INDÍGENA</v>
      </c>
      <c r="G29" s="31" t="s">
        <v>3434</v>
      </c>
      <c r="H29" s="93">
        <v>0</v>
      </c>
    </row>
    <row r="30" spans="1:8" ht="30" customHeight="1" x14ac:dyDescent="0.35"/>
    <row r="31" spans="1:8" ht="30" customHeight="1" x14ac:dyDescent="0.35"/>
    <row r="32" spans="1:8" ht="30" customHeight="1" x14ac:dyDescent="0.35"/>
    <row r="33" ht="30" customHeight="1" x14ac:dyDescent="0.35"/>
    <row r="34" ht="30" customHeight="1" x14ac:dyDescent="0.35"/>
    <row r="35" ht="30" customHeight="1" x14ac:dyDescent="0.35"/>
    <row r="36" ht="30" customHeight="1" x14ac:dyDescent="0.35"/>
    <row r="37" ht="30" customHeight="1" x14ac:dyDescent="0.35"/>
    <row r="38" ht="30" customHeight="1" x14ac:dyDescent="0.35"/>
    <row r="39" ht="30" customHeight="1" x14ac:dyDescent="0.35"/>
    <row r="40" ht="30" customHeight="1" x14ac:dyDescent="0.35"/>
    <row r="41" ht="30" customHeight="1" x14ac:dyDescent="0.35"/>
    <row r="42" ht="30" customHeight="1" x14ac:dyDescent="0.35"/>
    <row r="43" ht="30" customHeight="1" x14ac:dyDescent="0.35"/>
    <row r="44" ht="30" customHeight="1" x14ac:dyDescent="0.35"/>
    <row r="45" ht="30" customHeight="1" x14ac:dyDescent="0.35"/>
    <row r="46" ht="27"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sheetData>
  <sheetProtection algorithmName="SHA-512" hashValue="U0+ev5Ji8XQ/X7zAf3HEeWVttTX0lL9xJC6zDQ7EATzfGJubZEtEVE4UHLH5277BAFQ9BSVK2xStT1znZt5P+w==" saltValue="R/1mum+M9eMbHHsOpi69Aw==" spinCount="100000" sheet="1" objects="1" scenarios="1" formatCells="0" formatColumns="0" formatRows="0" autoFilter="0"/>
  <autoFilter ref="A2:H2" xr:uid="{8D0220AF-74DA-48FF-9134-598D44663263}"/>
  <mergeCells count="1">
    <mergeCell ref="A1:D1"/>
  </mergeCell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68A3-8044-4871-B459-F78FC68799C9}">
  <sheetPr codeName="Hoja4" filterMode="1"/>
  <dimension ref="A1:N998"/>
  <sheetViews>
    <sheetView topLeftCell="G1" zoomScale="89" zoomScaleNormal="89" workbookViewId="0">
      <pane ySplit="2" topLeftCell="A57" activePane="bottomLeft" state="frozen"/>
      <selection pane="bottomLeft" activeCell="I57" sqref="I57"/>
    </sheetView>
  </sheetViews>
  <sheetFormatPr baseColWidth="10" defaultColWidth="11.23046875" defaultRowHeight="15" customHeight="1" x14ac:dyDescent="0.35"/>
  <cols>
    <col min="1" max="1" width="5.61328125" customWidth="1"/>
    <col min="2" max="2" width="7.3828125" customWidth="1"/>
    <col min="3" max="3" width="7.84375" customWidth="1"/>
    <col min="4" max="4" width="8.3046875" customWidth="1"/>
    <col min="5" max="5" width="52.69140625" customWidth="1"/>
    <col min="6" max="6" width="65.61328125" customWidth="1"/>
    <col min="7" max="7" width="61.3828125" customWidth="1"/>
    <col min="8" max="8" width="53.84375" customWidth="1"/>
    <col min="9" max="9" width="17.3046875" customWidth="1"/>
    <col min="10" max="10" width="18" customWidth="1"/>
    <col min="11" max="11" width="19.4609375" customWidth="1"/>
    <col min="12" max="12" width="22.15234375" customWidth="1"/>
    <col min="13" max="14" width="37" customWidth="1"/>
    <col min="15" max="23" width="10.53515625" customWidth="1"/>
  </cols>
  <sheetData>
    <row r="1" spans="1:14" ht="23.25" customHeight="1" x14ac:dyDescent="0.35">
      <c r="A1" s="320" t="s">
        <v>2260</v>
      </c>
      <c r="B1" s="321"/>
      <c r="C1" s="321"/>
      <c r="D1" s="321"/>
      <c r="E1" s="100"/>
      <c r="F1" s="101"/>
      <c r="G1" s="100"/>
      <c r="H1" s="100"/>
      <c r="I1" s="100"/>
      <c r="J1" s="100"/>
      <c r="K1" s="34"/>
      <c r="L1" s="34"/>
      <c r="M1" s="34"/>
      <c r="N1" s="34"/>
    </row>
    <row r="2" spans="1:14" ht="21" customHeight="1" x14ac:dyDescent="0.35">
      <c r="A2" s="81" t="s">
        <v>2229</v>
      </c>
      <c r="B2" s="81" t="s">
        <v>2479</v>
      </c>
      <c r="C2" s="81" t="s">
        <v>2481</v>
      </c>
      <c r="D2" s="99" t="s">
        <v>2238</v>
      </c>
      <c r="E2" s="96" t="s">
        <v>2261</v>
      </c>
      <c r="F2" s="102" t="s">
        <v>2489</v>
      </c>
      <c r="G2" s="96" t="s">
        <v>2262</v>
      </c>
      <c r="H2" s="96" t="s">
        <v>2472</v>
      </c>
      <c r="I2" s="96" t="s">
        <v>5402</v>
      </c>
      <c r="J2" s="96" t="s">
        <v>2263</v>
      </c>
      <c r="K2" s="46"/>
      <c r="L2" s="46"/>
      <c r="M2" s="46"/>
      <c r="N2" s="46"/>
    </row>
    <row r="3" spans="1:14" ht="15.5" hidden="1" x14ac:dyDescent="0.35">
      <c r="A3" s="58" t="s">
        <v>2265</v>
      </c>
      <c r="B3" s="58" t="s">
        <v>2491</v>
      </c>
      <c r="C3" s="53">
        <v>10101</v>
      </c>
      <c r="D3" s="53" t="str">
        <f t="shared" ref="D3:D34" si="0">A$3&amp;C3</f>
        <v>Pg10101</v>
      </c>
      <c r="E3" s="54" t="s">
        <v>2264</v>
      </c>
      <c r="F3" s="54" t="str">
        <f>D3&amp;". "&amp;E3</f>
        <v>Pg10101. Valle Oro Puro</v>
      </c>
      <c r="G3" s="54" t="s">
        <v>75</v>
      </c>
      <c r="H3" s="54" t="s">
        <v>82</v>
      </c>
      <c r="I3" s="54"/>
      <c r="J3" s="52">
        <v>0</v>
      </c>
      <c r="K3" s="47"/>
      <c r="L3" s="47"/>
      <c r="M3" s="47"/>
      <c r="N3" s="47"/>
    </row>
    <row r="4" spans="1:14" ht="15.5" hidden="1" x14ac:dyDescent="0.35">
      <c r="A4" s="55"/>
      <c r="B4" s="58" t="s">
        <v>2491</v>
      </c>
      <c r="C4" s="53">
        <v>10102</v>
      </c>
      <c r="D4" s="53" t="str">
        <f t="shared" si="0"/>
        <v>Pg10102</v>
      </c>
      <c r="E4" s="54" t="s">
        <v>2266</v>
      </c>
      <c r="F4" s="54" t="str">
        <f>D4&amp;". "&amp;E4</f>
        <v xml:space="preserve">Pg10102. Deporte y Turismo </v>
      </c>
      <c r="G4" s="92" t="s">
        <v>105</v>
      </c>
      <c r="H4" s="54" t="s">
        <v>82</v>
      </c>
      <c r="I4" s="54"/>
      <c r="J4" s="52">
        <v>0</v>
      </c>
      <c r="K4" s="47"/>
      <c r="L4" s="47"/>
      <c r="M4" s="47"/>
      <c r="N4" s="47"/>
    </row>
    <row r="5" spans="1:14" ht="15.5" hidden="1" x14ac:dyDescent="0.35">
      <c r="A5" s="55"/>
      <c r="B5" s="58" t="s">
        <v>2492</v>
      </c>
      <c r="C5" s="53">
        <v>10201</v>
      </c>
      <c r="D5" s="53" t="str">
        <f t="shared" si="0"/>
        <v>Pg10201</v>
      </c>
      <c r="E5" s="54" t="s">
        <v>2267</v>
      </c>
      <c r="F5" s="54" t="str">
        <f t="shared" ref="F5:F68" si="1">D5&amp;". "&amp;E5</f>
        <v>Pg10201. Valle Destino Turístico, Competitivo y Sostenible</v>
      </c>
      <c r="G5" s="92" t="s">
        <v>3435</v>
      </c>
      <c r="H5" s="54" t="s">
        <v>118</v>
      </c>
      <c r="I5" s="54"/>
      <c r="J5" s="52">
        <v>0</v>
      </c>
      <c r="K5" s="47"/>
      <c r="L5" s="47"/>
      <c r="M5" s="47"/>
      <c r="N5" s="47"/>
    </row>
    <row r="6" spans="1:14" ht="15.5" hidden="1" x14ac:dyDescent="0.35">
      <c r="A6" s="55"/>
      <c r="B6" s="58" t="s">
        <v>2492</v>
      </c>
      <c r="C6" s="53">
        <v>10202</v>
      </c>
      <c r="D6" s="53" t="str">
        <f t="shared" si="0"/>
        <v>Pg10202</v>
      </c>
      <c r="E6" s="54" t="s">
        <v>2268</v>
      </c>
      <c r="F6" s="54" t="str">
        <f t="shared" si="1"/>
        <v>Pg10202. Valle Atractivo con Emprendimiento Cultural y Economía Creativa</v>
      </c>
      <c r="G6" s="54" t="s">
        <v>137</v>
      </c>
      <c r="H6" s="54" t="s">
        <v>118</v>
      </c>
      <c r="I6" s="54"/>
      <c r="J6" s="52">
        <v>0</v>
      </c>
      <c r="K6" s="47"/>
      <c r="L6" s="47"/>
      <c r="M6" s="47"/>
      <c r="N6" s="47"/>
    </row>
    <row r="7" spans="1:14" ht="15.5" hidden="1" x14ac:dyDescent="0.35">
      <c r="A7" s="55"/>
      <c r="B7" s="58" t="s">
        <v>2492</v>
      </c>
      <c r="C7" s="53">
        <v>10203</v>
      </c>
      <c r="D7" s="53" t="str">
        <f t="shared" si="0"/>
        <v>Pg10203</v>
      </c>
      <c r="E7" s="56" t="s">
        <v>2269</v>
      </c>
      <c r="F7" s="54" t="str">
        <f t="shared" si="1"/>
        <v>Pg10203. Valle para el Mundo</v>
      </c>
      <c r="G7" s="56" t="s">
        <v>148</v>
      </c>
      <c r="H7" s="56" t="s">
        <v>118</v>
      </c>
      <c r="I7" s="56"/>
      <c r="J7" s="82">
        <v>0</v>
      </c>
      <c r="K7" s="48"/>
      <c r="L7" s="48"/>
      <c r="M7" s="48"/>
      <c r="N7" s="48"/>
    </row>
    <row r="8" spans="1:14" ht="15.5" hidden="1" x14ac:dyDescent="0.35">
      <c r="A8" s="55"/>
      <c r="B8" s="58" t="s">
        <v>2493</v>
      </c>
      <c r="C8" s="53">
        <v>10301</v>
      </c>
      <c r="D8" s="53" t="str">
        <f t="shared" si="0"/>
        <v>Pg10301</v>
      </c>
      <c r="E8" s="56" t="s">
        <v>2270</v>
      </c>
      <c r="F8" s="54" t="str">
        <f t="shared" si="1"/>
        <v>Pg10301. Patrimonio e Identidad Vallecaucana</v>
      </c>
      <c r="G8" s="56" t="s">
        <v>159</v>
      </c>
      <c r="H8" s="56" t="s">
        <v>141</v>
      </c>
      <c r="I8" s="56"/>
      <c r="J8" s="82">
        <v>0</v>
      </c>
      <c r="K8" s="48"/>
      <c r="L8" s="48"/>
      <c r="M8" s="48"/>
      <c r="N8" s="48"/>
    </row>
    <row r="9" spans="1:14" ht="15.5" hidden="1" x14ac:dyDescent="0.35">
      <c r="B9" s="58" t="s">
        <v>2493</v>
      </c>
      <c r="C9" s="56">
        <v>10302</v>
      </c>
      <c r="D9" s="56" t="str">
        <f t="shared" si="0"/>
        <v>Pg10302</v>
      </c>
      <c r="E9" s="56" t="s">
        <v>2304</v>
      </c>
      <c r="F9" s="54" t="str">
        <f t="shared" si="1"/>
        <v>Pg10302. Desarrollo Artistíco y Cultural Vallecaucano</v>
      </c>
      <c r="G9" s="54" t="s">
        <v>186</v>
      </c>
      <c r="H9" s="54" t="s">
        <v>141</v>
      </c>
      <c r="I9" s="54"/>
      <c r="J9" s="82">
        <v>0</v>
      </c>
    </row>
    <row r="10" spans="1:14" ht="15.5" hidden="1" x14ac:dyDescent="0.35">
      <c r="B10" s="58" t="s">
        <v>2493</v>
      </c>
      <c r="C10" s="56">
        <v>10303</v>
      </c>
      <c r="D10" s="56" t="str">
        <f t="shared" si="0"/>
        <v>Pg10303</v>
      </c>
      <c r="E10" s="56" t="s">
        <v>2305</v>
      </c>
      <c r="F10" s="54" t="str">
        <f t="shared" si="1"/>
        <v>Pg10303. Fortalecimiento de la Infraestructura Cultural del Valle del Cauca</v>
      </c>
      <c r="G10" s="54" t="s">
        <v>228</v>
      </c>
      <c r="H10" s="54" t="s">
        <v>141</v>
      </c>
      <c r="I10" s="54"/>
      <c r="J10" s="82">
        <v>0</v>
      </c>
    </row>
    <row r="11" spans="1:14" ht="15.5" hidden="1" x14ac:dyDescent="0.35">
      <c r="B11" s="58" t="s">
        <v>2494</v>
      </c>
      <c r="C11" s="56">
        <v>20101</v>
      </c>
      <c r="D11" s="56" t="str">
        <f t="shared" si="0"/>
        <v>Pg20101</v>
      </c>
      <c r="E11" s="56" t="s">
        <v>2306</v>
      </c>
      <c r="F11" s="54" t="str">
        <f t="shared" si="1"/>
        <v>Pg20101. Justicia y Seguridad con Inclusión y Equidad</v>
      </c>
      <c r="G11" s="54" t="s">
        <v>244</v>
      </c>
      <c r="H11" s="54" t="s">
        <v>249</v>
      </c>
      <c r="I11" s="54"/>
      <c r="J11" s="82">
        <v>0</v>
      </c>
    </row>
    <row r="12" spans="1:14" ht="15.5" hidden="1" x14ac:dyDescent="0.35">
      <c r="B12" s="58" t="s">
        <v>2494</v>
      </c>
      <c r="C12" s="56">
        <v>20102</v>
      </c>
      <c r="D12" s="56" t="str">
        <f t="shared" si="0"/>
        <v>Pg20102</v>
      </c>
      <c r="E12" s="56" t="s">
        <v>2307</v>
      </c>
      <c r="F12" s="54" t="str">
        <f t="shared" si="1"/>
        <v>Pg20102. Convivencia y Resolución Pacífica de Conflictos</v>
      </c>
      <c r="G12" s="54" t="s">
        <v>253</v>
      </c>
      <c r="H12" s="54" t="s">
        <v>249</v>
      </c>
      <c r="I12" s="54"/>
      <c r="J12" s="82">
        <v>0</v>
      </c>
    </row>
    <row r="13" spans="1:14" ht="15.5" hidden="1" x14ac:dyDescent="0.35">
      <c r="B13" s="58" t="s">
        <v>2495</v>
      </c>
      <c r="C13" s="56">
        <v>20201</v>
      </c>
      <c r="D13" s="56" t="str">
        <f t="shared" si="0"/>
        <v>Pg20201</v>
      </c>
      <c r="E13" s="56" t="s">
        <v>2308</v>
      </c>
      <c r="F13" s="54" t="str">
        <f t="shared" si="1"/>
        <v>Pg20201. Prevención y Protección a Víctimas del Conflicto Armado</v>
      </c>
      <c r="G13" s="54" t="s">
        <v>280</v>
      </c>
      <c r="H13" s="54" t="s">
        <v>249</v>
      </c>
      <c r="I13" s="54"/>
      <c r="J13" s="82">
        <v>0</v>
      </c>
    </row>
    <row r="14" spans="1:14" ht="15.5" hidden="1" x14ac:dyDescent="0.35">
      <c r="B14" s="58" t="s">
        <v>2495</v>
      </c>
      <c r="C14" s="56">
        <v>20202</v>
      </c>
      <c r="D14" s="56" t="str">
        <f t="shared" si="0"/>
        <v>Pg20202</v>
      </c>
      <c r="E14" s="56" t="s">
        <v>2309</v>
      </c>
      <c r="F14" s="54" t="str">
        <f t="shared" si="1"/>
        <v>Pg20202. Atención y Asistencia con Enfoque Diferencial y Participación Efectiva de Víctimas del Conflicto Armado</v>
      </c>
      <c r="G14" s="54" t="s">
        <v>296</v>
      </c>
      <c r="H14" s="54" t="s">
        <v>258</v>
      </c>
      <c r="I14" s="54"/>
      <c r="J14" s="82">
        <v>0</v>
      </c>
    </row>
    <row r="15" spans="1:14" ht="15.5" hidden="1" x14ac:dyDescent="0.35">
      <c r="B15" s="58" t="s">
        <v>2495</v>
      </c>
      <c r="C15" s="56">
        <v>20203</v>
      </c>
      <c r="D15" s="56" t="str">
        <f t="shared" si="0"/>
        <v>Pg20203</v>
      </c>
      <c r="E15" s="59" t="s">
        <v>2310</v>
      </c>
      <c r="F15" s="54" t="str">
        <f t="shared" si="1"/>
        <v>Pg20203. Reparación Integral y Verdad a Víctimas del Conflicto Armado</v>
      </c>
      <c r="G15" s="54" t="s">
        <v>287</v>
      </c>
      <c r="H15" s="54" t="s">
        <v>258</v>
      </c>
      <c r="I15" s="54"/>
      <c r="J15" s="82">
        <v>0</v>
      </c>
    </row>
    <row r="16" spans="1:14" ht="15.5" hidden="1" x14ac:dyDescent="0.35">
      <c r="B16" s="58" t="s">
        <v>2496</v>
      </c>
      <c r="C16" s="56">
        <v>20301</v>
      </c>
      <c r="D16" s="56" t="str">
        <f t="shared" si="0"/>
        <v>Pg20301</v>
      </c>
      <c r="E16" s="59" t="s">
        <v>2311</v>
      </c>
      <c r="F16" s="54" t="str">
        <f t="shared" si="1"/>
        <v>Pg20301. Los Defensores Somos Todos</v>
      </c>
      <c r="G16" s="54" t="s">
        <v>336</v>
      </c>
      <c r="H16" s="54" t="s">
        <v>249</v>
      </c>
      <c r="I16" s="54"/>
      <c r="J16" s="82">
        <v>0</v>
      </c>
    </row>
    <row r="17" spans="2:10" ht="15.5" hidden="1" x14ac:dyDescent="0.35">
      <c r="B17" s="58" t="s">
        <v>2496</v>
      </c>
      <c r="C17" s="56">
        <v>20302</v>
      </c>
      <c r="D17" s="56" t="str">
        <f t="shared" si="0"/>
        <v>Pg20302</v>
      </c>
      <c r="E17" s="59" t="s">
        <v>2312</v>
      </c>
      <c r="F17" s="54" t="str">
        <f t="shared" si="1"/>
        <v>Pg20302. Valle, Territorio de Paz Inclusivo y Modelo de Respeto a las Identidades</v>
      </c>
      <c r="G17" s="54" t="s">
        <v>361</v>
      </c>
      <c r="H17" s="54" t="s">
        <v>342</v>
      </c>
      <c r="I17" s="54"/>
      <c r="J17" s="82">
        <v>0</v>
      </c>
    </row>
    <row r="18" spans="2:10" ht="15.5" hidden="1" x14ac:dyDescent="0.35">
      <c r="B18" s="58" t="s">
        <v>2496</v>
      </c>
      <c r="C18" s="56">
        <v>20303</v>
      </c>
      <c r="D18" s="56" t="str">
        <f t="shared" si="0"/>
        <v>Pg20303</v>
      </c>
      <c r="E18" s="59" t="s">
        <v>2313</v>
      </c>
      <c r="F18" s="54" t="str">
        <f t="shared" si="1"/>
        <v>Pg20303. Participación: Incidencia Efectiva</v>
      </c>
      <c r="G18" s="54" t="s">
        <v>1851</v>
      </c>
      <c r="H18" s="54" t="s">
        <v>435</v>
      </c>
      <c r="I18" s="54"/>
      <c r="J18" s="82">
        <v>0</v>
      </c>
    </row>
    <row r="19" spans="2:10" ht="15.5" hidden="1" x14ac:dyDescent="0.35">
      <c r="B19" s="58" t="s">
        <v>2496</v>
      </c>
      <c r="C19" s="56">
        <v>20304</v>
      </c>
      <c r="D19" s="56" t="str">
        <f t="shared" si="0"/>
        <v>Pg20304</v>
      </c>
      <c r="E19" s="59" t="s">
        <v>2314</v>
      </c>
      <c r="F19" s="54" t="str">
        <f t="shared" si="1"/>
        <v>Pg20304. Gobierno Transparente e Íntegro</v>
      </c>
      <c r="G19" s="54" t="s">
        <v>446</v>
      </c>
      <c r="H19" s="54" t="s">
        <v>450</v>
      </c>
      <c r="I19" s="54"/>
      <c r="J19" s="82">
        <v>0</v>
      </c>
    </row>
    <row r="20" spans="2:10" ht="15.5" hidden="1" x14ac:dyDescent="0.35">
      <c r="B20" s="58" t="s">
        <v>2497</v>
      </c>
      <c r="C20" s="56">
        <v>20401</v>
      </c>
      <c r="D20" s="56" t="str">
        <f t="shared" si="0"/>
        <v>Pg20401</v>
      </c>
      <c r="E20" s="59" t="s">
        <v>2315</v>
      </c>
      <c r="F20" s="54" t="str">
        <f t="shared" si="1"/>
        <v>Pg20401. Consolidación de la Paz Territorial</v>
      </c>
      <c r="G20" s="54" t="s">
        <v>454</v>
      </c>
      <c r="H20" s="54" t="s">
        <v>258</v>
      </c>
      <c r="I20" s="54"/>
      <c r="J20" s="82">
        <v>0</v>
      </c>
    </row>
    <row r="21" spans="2:10" ht="15.5" hidden="1" x14ac:dyDescent="0.35">
      <c r="B21" s="58" t="s">
        <v>2497</v>
      </c>
      <c r="C21" s="56">
        <v>20402</v>
      </c>
      <c r="D21" s="56" t="str">
        <f t="shared" si="0"/>
        <v>Pg20402</v>
      </c>
      <c r="E21" s="59" t="s">
        <v>2316</v>
      </c>
      <c r="F21" s="54" t="str">
        <f t="shared" si="1"/>
        <v>Pg20402. Implementación de Acuerdos y Construcción y Paz</v>
      </c>
      <c r="G21" s="54" t="s">
        <v>464</v>
      </c>
      <c r="H21" s="54" t="s">
        <v>258</v>
      </c>
      <c r="I21" s="54"/>
      <c r="J21" s="82">
        <v>0</v>
      </c>
    </row>
    <row r="22" spans="2:10" ht="15.5" hidden="1" x14ac:dyDescent="0.35">
      <c r="B22" s="58" t="s">
        <v>2498</v>
      </c>
      <c r="C22" s="56">
        <v>20501</v>
      </c>
      <c r="D22" s="56" t="str">
        <f t="shared" si="0"/>
        <v>Pg20501</v>
      </c>
      <c r="E22" s="59" t="s">
        <v>2354</v>
      </c>
      <c r="F22" s="54" t="str">
        <f t="shared" si="1"/>
        <v>Pg20501. Atención Integral con Enfoque Diferencial y Étnico a la Población Reincorporada</v>
      </c>
      <c r="G22" s="54" t="s">
        <v>467</v>
      </c>
      <c r="H22" s="54" t="s">
        <v>258</v>
      </c>
      <c r="I22" s="54"/>
      <c r="J22" s="82">
        <v>0</v>
      </c>
    </row>
    <row r="23" spans="2:10" ht="15.5" hidden="1" x14ac:dyDescent="0.35">
      <c r="B23" s="58" t="s">
        <v>2498</v>
      </c>
      <c r="C23" s="56">
        <v>20502</v>
      </c>
      <c r="D23" s="56" t="str">
        <f t="shared" si="0"/>
        <v>Pg20502</v>
      </c>
      <c r="E23" s="59" t="s">
        <v>2490</v>
      </c>
      <c r="F23" s="54" t="str">
        <f t="shared" si="1"/>
        <v xml:space="preserve">Pg20502. Inclusión con Enfoque Diferencial y Étnico de la Población Reincorporada en el Campo Social, Económico y Político </v>
      </c>
      <c r="G23" s="54" t="s">
        <v>474</v>
      </c>
      <c r="H23" s="54" t="s">
        <v>258</v>
      </c>
      <c r="I23" s="54"/>
      <c r="J23" s="82">
        <v>0</v>
      </c>
    </row>
    <row r="24" spans="2:10" ht="15.5" hidden="1" x14ac:dyDescent="0.35">
      <c r="B24" s="58" t="s">
        <v>2499</v>
      </c>
      <c r="C24" s="56">
        <v>30101</v>
      </c>
      <c r="D24" s="56" t="str">
        <f t="shared" si="0"/>
        <v>Pg30101</v>
      </c>
      <c r="E24" s="59" t="s">
        <v>2317</v>
      </c>
      <c r="F24" s="54" t="str">
        <f t="shared" si="1"/>
        <v>Pg30101. Apuestas Productivas en las Ciudades</v>
      </c>
      <c r="G24" s="54" t="s">
        <v>483</v>
      </c>
      <c r="H24" s="54" t="s">
        <v>484</v>
      </c>
      <c r="I24" s="54"/>
      <c r="J24" s="82">
        <v>0</v>
      </c>
    </row>
    <row r="25" spans="2:10" ht="15.5" hidden="1" x14ac:dyDescent="0.35">
      <c r="B25" s="58" t="s">
        <v>2499</v>
      </c>
      <c r="C25" s="56">
        <v>30102</v>
      </c>
      <c r="D25" s="56" t="str">
        <f t="shared" si="0"/>
        <v>Pg30102</v>
      </c>
      <c r="E25" s="59" t="s">
        <v>2318</v>
      </c>
      <c r="F25" s="54" t="str">
        <f t="shared" si="1"/>
        <v>Pg30102. Asociatividad y Desarrollo Empresarial</v>
      </c>
      <c r="G25" s="54" t="s">
        <v>499</v>
      </c>
      <c r="H25" s="54" t="s">
        <v>484</v>
      </c>
      <c r="I25" s="54"/>
      <c r="J25" s="82">
        <v>0</v>
      </c>
    </row>
    <row r="26" spans="2:10" ht="15.5" hidden="1" x14ac:dyDescent="0.35">
      <c r="B26" s="58" t="s">
        <v>2499</v>
      </c>
      <c r="C26" s="56">
        <v>30103</v>
      </c>
      <c r="D26" s="56" t="str">
        <f t="shared" si="0"/>
        <v>Pg30103</v>
      </c>
      <c r="E26" s="59" t="s">
        <v>2319</v>
      </c>
      <c r="F26" s="54" t="str">
        <f t="shared" si="1"/>
        <v>Pg30103. Valle Internacional</v>
      </c>
      <c r="G26" s="54" t="s">
        <v>526</v>
      </c>
      <c r="H26" s="54" t="s">
        <v>484</v>
      </c>
      <c r="I26" s="54"/>
      <c r="J26" s="82">
        <v>0</v>
      </c>
    </row>
    <row r="27" spans="2:10" ht="15.5" hidden="1" x14ac:dyDescent="0.35">
      <c r="B27" s="58" t="s">
        <v>2500</v>
      </c>
      <c r="C27" s="56">
        <v>30201</v>
      </c>
      <c r="D27" s="56" t="str">
        <f t="shared" si="0"/>
        <v>Pg30201</v>
      </c>
      <c r="E27" s="59" t="s">
        <v>2320</v>
      </c>
      <c r="F27" s="54" t="str">
        <f t="shared" si="1"/>
        <v>Pg30201. Habitat Sostenible</v>
      </c>
      <c r="G27" s="54" t="s">
        <v>539</v>
      </c>
      <c r="H27" s="54" t="s">
        <v>242</v>
      </c>
      <c r="I27" s="54"/>
      <c r="J27" s="82">
        <v>0</v>
      </c>
    </row>
    <row r="28" spans="2:10" ht="15.5" hidden="1" x14ac:dyDescent="0.35">
      <c r="B28" s="58" t="s">
        <v>2500</v>
      </c>
      <c r="C28" s="56">
        <v>30202</v>
      </c>
      <c r="D28" s="56" t="str">
        <f t="shared" si="0"/>
        <v>Pg30202</v>
      </c>
      <c r="E28" s="59" t="s">
        <v>2321</v>
      </c>
      <c r="F28" s="54" t="str">
        <f t="shared" si="1"/>
        <v>Pg30202. Servicios Públicos Eficientes y Sostenibles</v>
      </c>
      <c r="G28" s="54" t="s">
        <v>549</v>
      </c>
      <c r="H28" s="54" t="s">
        <v>550</v>
      </c>
      <c r="I28" s="54"/>
      <c r="J28" s="82">
        <v>0</v>
      </c>
    </row>
    <row r="29" spans="2:10" ht="15.5" hidden="1" x14ac:dyDescent="0.35">
      <c r="B29" s="58" t="s">
        <v>2501</v>
      </c>
      <c r="C29" s="56">
        <v>30301</v>
      </c>
      <c r="D29" s="56" t="str">
        <f t="shared" si="0"/>
        <v>Pg30301</v>
      </c>
      <c r="E29" s="59" t="s">
        <v>2322</v>
      </c>
      <c r="F29" s="54" t="str">
        <f t="shared" si="1"/>
        <v xml:space="preserve">Pg30301. Cerrando Brechas en Educación </v>
      </c>
      <c r="G29" s="54" t="s">
        <v>1369</v>
      </c>
      <c r="H29" s="54" t="s">
        <v>580</v>
      </c>
      <c r="I29" s="54"/>
      <c r="J29" s="82">
        <v>0</v>
      </c>
    </row>
    <row r="30" spans="2:10" ht="15.5" hidden="1" x14ac:dyDescent="0.35">
      <c r="B30" s="58" t="s">
        <v>2501</v>
      </c>
      <c r="C30" s="56">
        <v>30302</v>
      </c>
      <c r="D30" s="56" t="str">
        <f t="shared" si="0"/>
        <v>Pg30302</v>
      </c>
      <c r="E30" s="59" t="s">
        <v>2323</v>
      </c>
      <c r="F30" s="54" t="str">
        <f t="shared" si="1"/>
        <v>Pg30302. Vivienda Digna</v>
      </c>
      <c r="G30" s="54" t="s">
        <v>625</v>
      </c>
      <c r="H30" s="54" t="s">
        <v>242</v>
      </c>
      <c r="I30" s="54"/>
      <c r="J30" s="82">
        <v>0</v>
      </c>
    </row>
    <row r="31" spans="2:10" ht="15.5" hidden="1" x14ac:dyDescent="0.35">
      <c r="B31" s="58" t="s">
        <v>2501</v>
      </c>
      <c r="C31" s="56">
        <v>30303</v>
      </c>
      <c r="D31" s="56" t="str">
        <f t="shared" si="0"/>
        <v>Pg30303</v>
      </c>
      <c r="E31" s="59" t="s">
        <v>2324</v>
      </c>
      <c r="F31" s="54" t="str">
        <f t="shared" si="1"/>
        <v>Pg30303. Equipamientos de Recreación y Deporte</v>
      </c>
      <c r="G31" s="54" t="s">
        <v>1375</v>
      </c>
      <c r="H31" s="54" t="s">
        <v>82</v>
      </c>
      <c r="I31" s="54"/>
      <c r="J31" s="82">
        <v>0</v>
      </c>
    </row>
    <row r="32" spans="2:10" ht="15.5" hidden="1" x14ac:dyDescent="0.35">
      <c r="B32" s="58" t="s">
        <v>2501</v>
      </c>
      <c r="C32" s="56">
        <v>30304</v>
      </c>
      <c r="D32" s="56" t="str">
        <f t="shared" si="0"/>
        <v>Pg30304</v>
      </c>
      <c r="E32" s="59" t="s">
        <v>2325</v>
      </c>
      <c r="F32" s="54" t="str">
        <f t="shared" si="1"/>
        <v>Pg30304. Convivencia con Enfoque Diferencial</v>
      </c>
      <c r="G32" s="54" t="s">
        <v>635</v>
      </c>
      <c r="H32" s="54" t="s">
        <v>636</v>
      </c>
      <c r="I32" s="54"/>
      <c r="J32" s="82">
        <v>0</v>
      </c>
    </row>
    <row r="33" spans="2:10" ht="15.5" hidden="1" x14ac:dyDescent="0.35">
      <c r="B33" s="58" t="s">
        <v>2502</v>
      </c>
      <c r="C33" s="56">
        <v>30401</v>
      </c>
      <c r="D33" s="56" t="str">
        <f t="shared" si="0"/>
        <v>Pg30401</v>
      </c>
      <c r="E33" s="59" t="s">
        <v>2326</v>
      </c>
      <c r="F33" s="54" t="str">
        <f t="shared" si="1"/>
        <v>Pg30401. Infraestructura para el Desarrollo, Conectividad y Competitividad</v>
      </c>
      <c r="G33" s="54" t="s">
        <v>650</v>
      </c>
      <c r="H33" s="54" t="s">
        <v>130</v>
      </c>
      <c r="I33" s="54"/>
      <c r="J33" s="82">
        <v>0</v>
      </c>
    </row>
    <row r="34" spans="2:10" ht="15.5" hidden="1" x14ac:dyDescent="0.35">
      <c r="B34" s="58" t="s">
        <v>2502</v>
      </c>
      <c r="C34" s="56">
        <v>30402</v>
      </c>
      <c r="D34" s="56" t="str">
        <f t="shared" si="0"/>
        <v>Pg30402</v>
      </c>
      <c r="E34" s="59" t="s">
        <v>2327</v>
      </c>
      <c r="F34" s="54" t="str">
        <f t="shared" si="1"/>
        <v>Pg30402. Transformación Científica, Digital e Innovadora</v>
      </c>
      <c r="G34" s="54" t="s">
        <v>663</v>
      </c>
      <c r="H34" s="54" t="s">
        <v>936</v>
      </c>
      <c r="I34" s="54"/>
      <c r="J34" s="82">
        <v>0</v>
      </c>
    </row>
    <row r="35" spans="2:10" ht="15.5" hidden="1" x14ac:dyDescent="0.35">
      <c r="B35" s="58" t="s">
        <v>2502</v>
      </c>
      <c r="C35" s="56">
        <v>30403</v>
      </c>
      <c r="D35" s="56" t="str">
        <f t="shared" ref="D35:D66" si="2">A$3&amp;C35</f>
        <v>Pg30403</v>
      </c>
      <c r="E35" s="59" t="s">
        <v>2328</v>
      </c>
      <c r="F35" s="54" t="str">
        <f t="shared" si="1"/>
        <v>Pg30403. Divulgación de la Estrategia de Movilidad Segura en el Departamento del Valle del Cauca</v>
      </c>
      <c r="G35" s="54" t="s">
        <v>674</v>
      </c>
      <c r="H35" s="54" t="s">
        <v>678</v>
      </c>
      <c r="I35" s="54"/>
      <c r="J35" s="82">
        <v>0</v>
      </c>
    </row>
    <row r="36" spans="2:10" ht="15.5" hidden="1" x14ac:dyDescent="0.35">
      <c r="B36" s="58" t="s">
        <v>2503</v>
      </c>
      <c r="C36" s="56">
        <v>40101</v>
      </c>
      <c r="D36" s="56" t="str">
        <f t="shared" si="2"/>
        <v>Pg40101</v>
      </c>
      <c r="E36" s="59" t="s">
        <v>2329</v>
      </c>
      <c r="F36" s="54" t="str">
        <f t="shared" si="1"/>
        <v>Pg40101. Gestión Integral de la Biodiversidad y sus Servicios Ecosistémicos</v>
      </c>
      <c r="G36" s="54" t="s">
        <v>686</v>
      </c>
      <c r="H36" s="54" t="s">
        <v>317</v>
      </c>
      <c r="I36" s="54"/>
      <c r="J36" s="82">
        <v>0</v>
      </c>
    </row>
    <row r="37" spans="2:10" ht="15.5" hidden="1" x14ac:dyDescent="0.35">
      <c r="B37" s="58" t="s">
        <v>2504</v>
      </c>
      <c r="C37" s="56">
        <v>40201</v>
      </c>
      <c r="D37" s="56" t="str">
        <f t="shared" si="2"/>
        <v>Pg40201</v>
      </c>
      <c r="E37" s="59" t="s">
        <v>2330</v>
      </c>
      <c r="F37" s="54" t="str">
        <f t="shared" si="1"/>
        <v>Pg40201. Gestión Integral del Recurso Hídrico del Valle del Cauca</v>
      </c>
      <c r="G37" s="54" t="s">
        <v>705</v>
      </c>
      <c r="H37" s="54" t="s">
        <v>317</v>
      </c>
      <c r="I37" s="54"/>
      <c r="J37" s="82">
        <v>0</v>
      </c>
    </row>
    <row r="38" spans="2:10" ht="15.5" hidden="1" x14ac:dyDescent="0.35">
      <c r="B38" s="58" t="s">
        <v>2505</v>
      </c>
      <c r="C38" s="56">
        <v>40301</v>
      </c>
      <c r="D38" s="56" t="str">
        <f t="shared" si="2"/>
        <v>Pg40301</v>
      </c>
      <c r="E38" s="59" t="s">
        <v>2331</v>
      </c>
      <c r="F38" s="54" t="str">
        <f t="shared" si="1"/>
        <v>Pg40301. Gestión del Riesgo de Desastres, Cambio y Variabilidad Climática</v>
      </c>
      <c r="G38" s="54" t="s">
        <v>1394</v>
      </c>
      <c r="H38" s="54" t="s">
        <v>725</v>
      </c>
      <c r="I38" s="54"/>
      <c r="J38" s="82">
        <v>0</v>
      </c>
    </row>
    <row r="39" spans="2:10" ht="15.5" hidden="1" x14ac:dyDescent="0.35">
      <c r="B39" s="58" t="s">
        <v>2506</v>
      </c>
      <c r="C39" s="56">
        <v>40401</v>
      </c>
      <c r="D39" s="56" t="str">
        <f t="shared" si="2"/>
        <v>Pg40401</v>
      </c>
      <c r="E39" s="59" t="s">
        <v>2332</v>
      </c>
      <c r="F39" s="54" t="str">
        <f t="shared" si="1"/>
        <v>Pg40401. Educación Ambiental Integral</v>
      </c>
      <c r="G39" s="54" t="s">
        <v>1400</v>
      </c>
      <c r="H39" s="54" t="s">
        <v>317</v>
      </c>
      <c r="I39" s="54"/>
      <c r="J39" s="82">
        <v>0</v>
      </c>
    </row>
    <row r="40" spans="2:10" ht="15.5" hidden="1" x14ac:dyDescent="0.35">
      <c r="B40" s="58" t="s">
        <v>2507</v>
      </c>
      <c r="C40" s="56">
        <v>40501</v>
      </c>
      <c r="D40" s="56" t="str">
        <f t="shared" si="2"/>
        <v>Pg40501</v>
      </c>
      <c r="E40" s="59" t="s">
        <v>2333</v>
      </c>
      <c r="F40" s="54" t="str">
        <f t="shared" si="1"/>
        <v>Pg40501. Plan de Contigencia - Componente de Control</v>
      </c>
      <c r="G40" s="54" t="s">
        <v>1863</v>
      </c>
      <c r="H40" s="54" t="s">
        <v>762</v>
      </c>
      <c r="I40" s="54"/>
      <c r="J40" s="82">
        <v>0</v>
      </c>
    </row>
    <row r="41" spans="2:10" ht="15.5" hidden="1" x14ac:dyDescent="0.35">
      <c r="B41" s="58" t="s">
        <v>2507</v>
      </c>
      <c r="C41" s="56">
        <v>40502</v>
      </c>
      <c r="D41" s="56" t="str">
        <f t="shared" si="2"/>
        <v>Pg40502</v>
      </c>
      <c r="E41" s="59" t="s">
        <v>2334</v>
      </c>
      <c r="F41" s="54" t="str">
        <f t="shared" si="1"/>
        <v>Pg40502. Plan de Contigencia - Componente de Salud</v>
      </c>
      <c r="G41" s="54" t="s">
        <v>1864</v>
      </c>
      <c r="H41" s="54" t="s">
        <v>762</v>
      </c>
      <c r="I41" s="54"/>
      <c r="J41" s="82">
        <v>0</v>
      </c>
    </row>
    <row r="42" spans="2:10" ht="15.5" hidden="1" x14ac:dyDescent="0.35">
      <c r="B42" s="58" t="s">
        <v>2507</v>
      </c>
      <c r="C42" s="56">
        <v>40503</v>
      </c>
      <c r="D42" s="56" t="str">
        <f t="shared" si="2"/>
        <v>Pg40503</v>
      </c>
      <c r="E42" s="59" t="s">
        <v>2335</v>
      </c>
      <c r="F42" s="54" t="str">
        <f t="shared" si="1"/>
        <v>Pg40503. Plan de Contigencia - Componente Gestión del Riesgo</v>
      </c>
      <c r="G42" s="54" t="s">
        <v>2464</v>
      </c>
      <c r="H42" s="54" t="s">
        <v>762</v>
      </c>
      <c r="I42" s="54"/>
      <c r="J42" s="82">
        <v>0</v>
      </c>
    </row>
    <row r="43" spans="2:10" ht="15.5" hidden="1" x14ac:dyDescent="0.35">
      <c r="B43" s="58" t="s">
        <v>2507</v>
      </c>
      <c r="C43" s="56">
        <v>40504</v>
      </c>
      <c r="D43" s="56" t="str">
        <f t="shared" si="2"/>
        <v>Pg40504</v>
      </c>
      <c r="E43" s="59" t="s">
        <v>2336</v>
      </c>
      <c r="F43" s="54" t="str">
        <f t="shared" si="1"/>
        <v>Pg40504. Plan de Contigencia - Componente Socioeconómico</v>
      </c>
      <c r="G43" s="54" t="s">
        <v>1865</v>
      </c>
      <c r="H43" s="54" t="s">
        <v>762</v>
      </c>
      <c r="I43" s="54"/>
      <c r="J43" s="82">
        <v>0</v>
      </c>
    </row>
    <row r="44" spans="2:10" ht="15.5" hidden="1" x14ac:dyDescent="0.35">
      <c r="B44" s="58" t="s">
        <v>2508</v>
      </c>
      <c r="C44" s="56">
        <v>50101</v>
      </c>
      <c r="D44" s="56" t="str">
        <f t="shared" si="2"/>
        <v>Pg50101</v>
      </c>
      <c r="E44" s="60" t="s">
        <v>2337</v>
      </c>
      <c r="F44" s="54" t="str">
        <f t="shared" si="1"/>
        <v>Pg50101. Eficiencia y Eficacia del Sector Público</v>
      </c>
      <c r="G44" s="54" t="s">
        <v>774</v>
      </c>
      <c r="H44" s="54" t="s">
        <v>781</v>
      </c>
      <c r="I44" s="54"/>
      <c r="J44" s="82">
        <v>0</v>
      </c>
    </row>
    <row r="45" spans="2:10" ht="15.75" hidden="1" customHeight="1" x14ac:dyDescent="0.35">
      <c r="B45" s="58" t="s">
        <v>2508</v>
      </c>
      <c r="C45" s="56">
        <v>50102</v>
      </c>
      <c r="D45" s="56" t="str">
        <f t="shared" si="2"/>
        <v>Pg50102</v>
      </c>
      <c r="E45" s="60" t="s">
        <v>2338</v>
      </c>
      <c r="F45" s="54" t="str">
        <f t="shared" si="1"/>
        <v>Pg50102. Educación Incluyente</v>
      </c>
      <c r="G45" s="54" t="s">
        <v>821</v>
      </c>
      <c r="H45" s="54" t="s">
        <v>94</v>
      </c>
      <c r="I45" s="54"/>
      <c r="J45" s="82">
        <v>0</v>
      </c>
    </row>
    <row r="46" spans="2:10" ht="15.75" hidden="1" customHeight="1" x14ac:dyDescent="0.35">
      <c r="B46" s="58" t="s">
        <v>2508</v>
      </c>
      <c r="C46" s="56">
        <v>50103</v>
      </c>
      <c r="D46" s="56" t="str">
        <f t="shared" si="2"/>
        <v>Pg50103</v>
      </c>
      <c r="E46" s="60" t="s">
        <v>2339</v>
      </c>
      <c r="F46" s="54" t="str">
        <f t="shared" si="1"/>
        <v>Pg50103. Autoridad Sanitaria para la Gestión de la Salud</v>
      </c>
      <c r="G46" s="54" t="s">
        <v>859</v>
      </c>
      <c r="H46" s="54" t="s">
        <v>767</v>
      </c>
      <c r="I46" s="54"/>
      <c r="J46" s="82">
        <v>0</v>
      </c>
    </row>
    <row r="47" spans="2:10" ht="15.75" hidden="1" customHeight="1" x14ac:dyDescent="0.35">
      <c r="B47" s="58" t="s">
        <v>2508</v>
      </c>
      <c r="C47" s="56">
        <v>50104</v>
      </c>
      <c r="D47" s="56" t="str">
        <f t="shared" si="2"/>
        <v>Pg50104</v>
      </c>
      <c r="E47" s="60" t="s">
        <v>2340</v>
      </c>
      <c r="F47" s="54" t="str">
        <f t="shared" si="1"/>
        <v>Pg50104. Convivencia Social y Salud Mental</v>
      </c>
      <c r="G47" s="54" t="s">
        <v>880</v>
      </c>
      <c r="H47" s="54" t="s">
        <v>767</v>
      </c>
      <c r="I47" s="54"/>
      <c r="J47" s="82">
        <v>0</v>
      </c>
    </row>
    <row r="48" spans="2:10" ht="15.75" hidden="1" customHeight="1" x14ac:dyDescent="0.35">
      <c r="B48" s="58" t="s">
        <v>2508</v>
      </c>
      <c r="C48" s="56">
        <v>50105</v>
      </c>
      <c r="D48" s="56" t="str">
        <f t="shared" si="2"/>
        <v>Pg50105</v>
      </c>
      <c r="E48" s="60" t="s">
        <v>2341</v>
      </c>
      <c r="F48" s="54" t="str">
        <f t="shared" si="1"/>
        <v>Pg50105. Gestión Diferencial de las Poblaciones Vulnerables</v>
      </c>
      <c r="G48" s="54" t="s">
        <v>1427</v>
      </c>
      <c r="H48" s="54" t="s">
        <v>767</v>
      </c>
      <c r="I48" s="54"/>
      <c r="J48" s="82">
        <v>0</v>
      </c>
    </row>
    <row r="49" spans="2:10" ht="15.75" hidden="1" customHeight="1" x14ac:dyDescent="0.35">
      <c r="B49" s="58" t="s">
        <v>2508</v>
      </c>
      <c r="C49" s="56">
        <v>50106</v>
      </c>
      <c r="D49" s="56" t="str">
        <f t="shared" si="2"/>
        <v>Pg50106</v>
      </c>
      <c r="E49" s="60" t="s">
        <v>2342</v>
      </c>
      <c r="F49" s="54" t="str">
        <f t="shared" si="1"/>
        <v>Pg50106. Salud y Ámbito Laboral</v>
      </c>
      <c r="G49" s="54" t="s">
        <v>895</v>
      </c>
      <c r="H49" s="54" t="s">
        <v>767</v>
      </c>
      <c r="I49" s="54"/>
      <c r="J49" s="82">
        <v>0</v>
      </c>
    </row>
    <row r="50" spans="2:10" ht="15.75" hidden="1" customHeight="1" x14ac:dyDescent="0.35">
      <c r="B50" s="58" t="s">
        <v>2508</v>
      </c>
      <c r="C50" s="56">
        <v>50107</v>
      </c>
      <c r="D50" s="56" t="str">
        <f t="shared" si="2"/>
        <v>Pg50107</v>
      </c>
      <c r="E50" s="60" t="s">
        <v>2343</v>
      </c>
      <c r="F50" s="54" t="str">
        <f t="shared" si="1"/>
        <v>Pg50107. Sexualidad y Derechos Sexuales y Reproductivos</v>
      </c>
      <c r="G50" s="54" t="s">
        <v>900</v>
      </c>
      <c r="H50" s="54" t="s">
        <v>767</v>
      </c>
      <c r="I50" s="54"/>
      <c r="J50" s="82">
        <v>0</v>
      </c>
    </row>
    <row r="51" spans="2:10" ht="15.75" hidden="1" customHeight="1" x14ac:dyDescent="0.35">
      <c r="B51" s="58" t="s">
        <v>2508</v>
      </c>
      <c r="C51" s="56">
        <v>50108</v>
      </c>
      <c r="D51" s="56" t="str">
        <f t="shared" si="2"/>
        <v>Pg50108</v>
      </c>
      <c r="E51" s="60" t="s">
        <v>2344</v>
      </c>
      <c r="F51" s="54" t="str">
        <f t="shared" si="1"/>
        <v>Pg50108. Vida Saludable y Condiciones No Transmisibles</v>
      </c>
      <c r="G51" s="54" t="s">
        <v>906</v>
      </c>
      <c r="H51" s="54" t="s">
        <v>767</v>
      </c>
      <c r="I51" s="54"/>
      <c r="J51" s="82">
        <v>0</v>
      </c>
    </row>
    <row r="52" spans="2:10" ht="15.75" hidden="1" customHeight="1" x14ac:dyDescent="0.35">
      <c r="B52" s="58" t="s">
        <v>2508</v>
      </c>
      <c r="C52" s="56">
        <v>50109</v>
      </c>
      <c r="D52" s="56" t="str">
        <f t="shared" si="2"/>
        <v>Pg50109</v>
      </c>
      <c r="E52" s="60" t="s">
        <v>2345</v>
      </c>
      <c r="F52" s="54" t="str">
        <f t="shared" si="1"/>
        <v>Pg50109. Vida Saludable y Enfermedades Transmisibles</v>
      </c>
      <c r="G52" s="54" t="s">
        <v>1444</v>
      </c>
      <c r="H52" s="54" t="s">
        <v>767</v>
      </c>
      <c r="I52" s="54"/>
      <c r="J52" s="82">
        <v>0</v>
      </c>
    </row>
    <row r="53" spans="2:10" ht="15.75" hidden="1" customHeight="1" x14ac:dyDescent="0.35">
      <c r="B53" s="58" t="s">
        <v>2508</v>
      </c>
      <c r="C53" s="56">
        <v>50110</v>
      </c>
      <c r="D53" s="56" t="str">
        <f t="shared" si="2"/>
        <v>Pg50110</v>
      </c>
      <c r="E53" s="60" t="s">
        <v>2346</v>
      </c>
      <c r="F53" s="54" t="str">
        <f t="shared" si="1"/>
        <v>Pg50110. Salud Ambiental</v>
      </c>
      <c r="G53" s="54" t="s">
        <v>913</v>
      </c>
      <c r="H53" s="54" t="s">
        <v>767</v>
      </c>
      <c r="I53" s="54"/>
      <c r="J53" s="82">
        <v>0</v>
      </c>
    </row>
    <row r="54" spans="2:10" ht="15.75" hidden="1" customHeight="1" x14ac:dyDescent="0.35">
      <c r="B54" s="58" t="s">
        <v>2508</v>
      </c>
      <c r="C54" s="56">
        <v>50111</v>
      </c>
      <c r="D54" s="56" t="str">
        <f t="shared" si="2"/>
        <v>Pg50111</v>
      </c>
      <c r="E54" s="60" t="s">
        <v>2347</v>
      </c>
      <c r="F54" s="54" t="str">
        <f t="shared" si="1"/>
        <v>Pg50111. Salud Pública en Emergencias y Desastres</v>
      </c>
      <c r="G54" s="54" t="s">
        <v>1456</v>
      </c>
      <c r="H54" s="54" t="s">
        <v>767</v>
      </c>
      <c r="I54" s="54"/>
      <c r="J54" s="82">
        <v>0</v>
      </c>
    </row>
    <row r="55" spans="2:10" ht="15.75" hidden="1" customHeight="1" x14ac:dyDescent="0.35">
      <c r="B55" s="58" t="s">
        <v>2509</v>
      </c>
      <c r="C55" s="56">
        <v>50201</v>
      </c>
      <c r="D55" s="56" t="str">
        <f t="shared" si="2"/>
        <v>Pg50201</v>
      </c>
      <c r="E55" s="60" t="s">
        <v>2348</v>
      </c>
      <c r="F55" s="54" t="str">
        <f t="shared" si="1"/>
        <v>Pg50201. Conocimiento e Innovación en el Sector Público</v>
      </c>
      <c r="G55" s="54" t="s">
        <v>923</v>
      </c>
      <c r="H55" s="54" t="s">
        <v>773</v>
      </c>
      <c r="I55" s="54"/>
      <c r="J55" s="82">
        <v>0</v>
      </c>
    </row>
    <row r="56" spans="2:10" ht="15.75" hidden="1" customHeight="1" x14ac:dyDescent="0.35">
      <c r="B56" s="58" t="s">
        <v>2509</v>
      </c>
      <c r="C56" s="56">
        <v>50202</v>
      </c>
      <c r="D56" s="56" t="str">
        <f t="shared" si="2"/>
        <v>Pg50202</v>
      </c>
      <c r="E56" s="60" t="s">
        <v>2349</v>
      </c>
      <c r="F56" s="54" t="str">
        <f t="shared" si="1"/>
        <v>Pg50202. Transformación Digital</v>
      </c>
      <c r="G56" s="54" t="s">
        <v>933</v>
      </c>
      <c r="H56" s="54" t="s">
        <v>936</v>
      </c>
      <c r="I56" s="54"/>
      <c r="J56" s="82">
        <v>0</v>
      </c>
    </row>
    <row r="57" spans="2:10" ht="15.75" customHeight="1" x14ac:dyDescent="0.35">
      <c r="B57" s="58" t="s">
        <v>2510</v>
      </c>
      <c r="C57" s="56">
        <v>50301</v>
      </c>
      <c r="D57" s="56" t="str">
        <f t="shared" si="2"/>
        <v>Pg50301</v>
      </c>
      <c r="E57" s="60" t="s">
        <v>2350</v>
      </c>
      <c r="F57" s="54" t="str">
        <f t="shared" si="1"/>
        <v>Pg50301. Valle del Cauca: Institucionalidad con Resultados</v>
      </c>
      <c r="G57" s="54" t="s">
        <v>942</v>
      </c>
      <c r="H57" s="54" t="s">
        <v>322</v>
      </c>
      <c r="I57" s="316" t="s">
        <v>5403</v>
      </c>
      <c r="J57" s="82">
        <v>0</v>
      </c>
    </row>
    <row r="58" spans="2:10" ht="15.75" hidden="1" customHeight="1" x14ac:dyDescent="0.35">
      <c r="B58" s="58" t="s">
        <v>2511</v>
      </c>
      <c r="C58" s="56">
        <v>50401</v>
      </c>
      <c r="D58" s="56" t="str">
        <f t="shared" si="2"/>
        <v>Pg50401</v>
      </c>
      <c r="E58" s="60" t="s">
        <v>2351</v>
      </c>
      <c r="F58" s="54" t="str">
        <f t="shared" si="1"/>
        <v>Pg50401. Hacienda Pública Saludable</v>
      </c>
      <c r="G58" s="54" t="s">
        <v>1502</v>
      </c>
      <c r="H58" s="54" t="s">
        <v>777</v>
      </c>
      <c r="I58" s="54"/>
      <c r="J58" s="82">
        <v>0</v>
      </c>
    </row>
    <row r="59" spans="2:10" ht="15.75" customHeight="1" x14ac:dyDescent="0.35">
      <c r="B59" s="58" t="s">
        <v>2512</v>
      </c>
      <c r="C59" s="56">
        <v>50501</v>
      </c>
      <c r="D59" s="56" t="str">
        <f t="shared" si="2"/>
        <v>Pg50501</v>
      </c>
      <c r="E59" s="60" t="s">
        <v>2352</v>
      </c>
      <c r="F59" s="54" t="str">
        <f t="shared" si="1"/>
        <v>Pg50501. Regiones para el Desarrollo</v>
      </c>
      <c r="G59" s="54" t="s">
        <v>1515</v>
      </c>
      <c r="H59" s="54" t="s">
        <v>322</v>
      </c>
      <c r="I59" s="316" t="s">
        <v>5403</v>
      </c>
      <c r="J59" s="82">
        <v>0</v>
      </c>
    </row>
    <row r="60" spans="2:10" ht="15.75" customHeight="1" x14ac:dyDescent="0.35">
      <c r="B60" s="58" t="s">
        <v>2512</v>
      </c>
      <c r="C60" s="56">
        <v>50502</v>
      </c>
      <c r="D60" s="56" t="str">
        <f t="shared" si="2"/>
        <v>Pg50502</v>
      </c>
      <c r="E60" s="60" t="s">
        <v>2353</v>
      </c>
      <c r="F60" s="54" t="str">
        <f t="shared" si="1"/>
        <v>Pg50502. Gobernanza Territorial Estratégica</v>
      </c>
      <c r="G60" s="54" t="s">
        <v>1055</v>
      </c>
      <c r="H60" s="54" t="s">
        <v>322</v>
      </c>
      <c r="I60" s="316" t="s">
        <v>5403</v>
      </c>
      <c r="J60" s="82">
        <v>0</v>
      </c>
    </row>
    <row r="61" spans="2:10" ht="15.75" hidden="1" customHeight="1" x14ac:dyDescent="0.35">
      <c r="B61" s="58" t="s">
        <v>2513</v>
      </c>
      <c r="C61" s="56">
        <v>60101</v>
      </c>
      <c r="D61" s="56" t="str">
        <f t="shared" si="2"/>
        <v>Pg60101</v>
      </c>
      <c r="E61" s="60" t="s">
        <v>2355</v>
      </c>
      <c r="F61" s="54" t="str">
        <f t="shared" si="1"/>
        <v>Pg60101. Suficiencia, Autonomía, Seguridad y Soberanía Alimentaria y Nutricional</v>
      </c>
      <c r="G61" s="54" t="s">
        <v>1539</v>
      </c>
      <c r="H61" s="54" t="s">
        <v>317</v>
      </c>
      <c r="I61" s="54"/>
      <c r="J61" s="82">
        <v>0</v>
      </c>
    </row>
    <row r="62" spans="2:10" ht="15.75" hidden="1" customHeight="1" x14ac:dyDescent="0.35">
      <c r="B62" s="58" t="s">
        <v>2513</v>
      </c>
      <c r="C62" s="56">
        <v>60102</v>
      </c>
      <c r="D62" s="56" t="str">
        <f t="shared" si="2"/>
        <v>Pg60102</v>
      </c>
      <c r="E62" s="60" t="s">
        <v>2356</v>
      </c>
      <c r="F62" s="54" t="str">
        <f t="shared" si="1"/>
        <v>Pg60102. Producción, Conservación</v>
      </c>
      <c r="G62" s="54" t="s">
        <v>1551</v>
      </c>
      <c r="H62" s="54" t="s">
        <v>317</v>
      </c>
      <c r="I62" s="54"/>
      <c r="J62" s="82">
        <v>0</v>
      </c>
    </row>
    <row r="63" spans="2:10" ht="15.75" hidden="1" customHeight="1" x14ac:dyDescent="0.35">
      <c r="B63" s="58" t="s">
        <v>2514</v>
      </c>
      <c r="C63" s="56">
        <v>60201</v>
      </c>
      <c r="D63" s="56" t="str">
        <f t="shared" si="2"/>
        <v>Pg60201</v>
      </c>
      <c r="E63" s="60" t="s">
        <v>2357</v>
      </c>
      <c r="F63" s="54" t="str">
        <f t="shared" si="1"/>
        <v>Pg60201. Planificación y Ordenamiento Productivo</v>
      </c>
      <c r="G63" s="54" t="s">
        <v>1078</v>
      </c>
      <c r="H63" s="54" t="s">
        <v>317</v>
      </c>
      <c r="I63" s="54"/>
      <c r="J63" s="82">
        <v>0</v>
      </c>
    </row>
    <row r="64" spans="2:10" ht="15.75" hidden="1" customHeight="1" x14ac:dyDescent="0.35">
      <c r="B64" s="58" t="s">
        <v>2514</v>
      </c>
      <c r="C64" s="56">
        <v>60202</v>
      </c>
      <c r="D64" s="56" t="str">
        <f t="shared" si="2"/>
        <v>Pg60202</v>
      </c>
      <c r="E64" s="60" t="s">
        <v>2358</v>
      </c>
      <c r="F64" s="54" t="str">
        <f t="shared" si="1"/>
        <v>Pg60202. Apuesta Productiva y de Competitividad con Visión Empresarial</v>
      </c>
      <c r="G64" s="54" t="s">
        <v>1560</v>
      </c>
      <c r="H64" s="54" t="s">
        <v>317</v>
      </c>
      <c r="I64" s="54"/>
      <c r="J64" s="82">
        <v>0</v>
      </c>
    </row>
    <row r="65" spans="2:10" ht="15.75" hidden="1" customHeight="1" x14ac:dyDescent="0.35">
      <c r="B65" s="58" t="s">
        <v>2515</v>
      </c>
      <c r="C65" s="56">
        <v>60301</v>
      </c>
      <c r="D65" s="56" t="str">
        <f t="shared" si="2"/>
        <v>Pg60301</v>
      </c>
      <c r="E65" s="60" t="s">
        <v>2359</v>
      </c>
      <c r="F65" s="54" t="str">
        <f t="shared" si="1"/>
        <v>Pg60301. Infraestructura para el Desarrollo del Campo</v>
      </c>
      <c r="G65" s="54" t="s">
        <v>1110</v>
      </c>
      <c r="H65" s="54" t="s">
        <v>678</v>
      </c>
      <c r="I65" s="54"/>
      <c r="J65" s="82">
        <v>0</v>
      </c>
    </row>
    <row r="66" spans="2:10" ht="15.75" hidden="1" customHeight="1" x14ac:dyDescent="0.35">
      <c r="B66" s="58" t="s">
        <v>2515</v>
      </c>
      <c r="C66" s="56">
        <v>60302</v>
      </c>
      <c r="D66" s="56" t="str">
        <f t="shared" si="2"/>
        <v>Pg60302</v>
      </c>
      <c r="E66" s="60" t="s">
        <v>2360</v>
      </c>
      <c r="F66" s="54" t="str">
        <f t="shared" si="1"/>
        <v>Pg60302. Valle Rural, Económico, Social y Seguro</v>
      </c>
      <c r="G66" s="54" t="s">
        <v>1567</v>
      </c>
      <c r="H66" s="54" t="s">
        <v>317</v>
      </c>
      <c r="I66" s="54"/>
      <c r="J66" s="82">
        <v>0</v>
      </c>
    </row>
    <row r="67" spans="2:10" ht="15.75" hidden="1" customHeight="1" x14ac:dyDescent="0.35">
      <c r="B67" s="58" t="s">
        <v>2516</v>
      </c>
      <c r="C67" s="56">
        <v>60401</v>
      </c>
      <c r="D67" s="56" t="str">
        <f t="shared" ref="D67:D74" si="3">A$3&amp;C67</f>
        <v>Pg60401</v>
      </c>
      <c r="E67" s="60" t="s">
        <v>2361</v>
      </c>
      <c r="F67" s="54" t="str">
        <f t="shared" si="1"/>
        <v>Pg60401. Adopción e Innovación Tecnológica del Sector Agropecuario y Pesquero</v>
      </c>
      <c r="G67" s="54" t="s">
        <v>1148</v>
      </c>
      <c r="H67" s="54" t="s">
        <v>94</v>
      </c>
      <c r="I67" s="54"/>
      <c r="J67" s="82">
        <v>0</v>
      </c>
    </row>
    <row r="68" spans="2:10" ht="15.75" hidden="1" customHeight="1" x14ac:dyDescent="0.35">
      <c r="B68" s="58" t="s">
        <v>2516</v>
      </c>
      <c r="C68" s="56">
        <v>60402</v>
      </c>
      <c r="D68" s="56" t="str">
        <f t="shared" si="3"/>
        <v>Pg60402</v>
      </c>
      <c r="E68" s="60" t="s">
        <v>2362</v>
      </c>
      <c r="F68" s="54" t="str">
        <f t="shared" si="1"/>
        <v>Pg60402. Transformación Digital en el Campo Vallecaucano</v>
      </c>
      <c r="G68" s="54" t="s">
        <v>1148</v>
      </c>
      <c r="H68" s="54" t="s">
        <v>317</v>
      </c>
      <c r="I68" s="54"/>
      <c r="J68" s="82">
        <v>0</v>
      </c>
    </row>
    <row r="69" spans="2:10" ht="15.75" hidden="1" customHeight="1" x14ac:dyDescent="0.35">
      <c r="B69" s="58" t="s">
        <v>2517</v>
      </c>
      <c r="C69" s="56">
        <v>60501</v>
      </c>
      <c r="D69" s="56" t="str">
        <f t="shared" si="3"/>
        <v>Pg60501</v>
      </c>
      <c r="E69" s="60" t="s">
        <v>2363</v>
      </c>
      <c r="F69" s="54" t="str">
        <f t="shared" ref="F69:F74" si="4">D69&amp;". "&amp;E69</f>
        <v>Pg60501. Territorio, Ambiente y Propiedad Intelectual</v>
      </c>
      <c r="G69" s="54" t="s">
        <v>1168</v>
      </c>
      <c r="H69" s="54" t="s">
        <v>636</v>
      </c>
      <c r="I69" s="54"/>
      <c r="J69" s="82">
        <v>0</v>
      </c>
    </row>
    <row r="70" spans="2:10" ht="15.75" hidden="1" customHeight="1" x14ac:dyDescent="0.35">
      <c r="B70" s="58" t="s">
        <v>2517</v>
      </c>
      <c r="C70" s="56">
        <v>60502</v>
      </c>
      <c r="D70" s="56" t="str">
        <f t="shared" si="3"/>
        <v>Pg60502</v>
      </c>
      <c r="E70" s="60" t="s">
        <v>2364</v>
      </c>
      <c r="F70" s="54" t="str">
        <f t="shared" si="4"/>
        <v>Pg60502. Educación Propia y Cultura</v>
      </c>
      <c r="G70" s="54" t="s">
        <v>1168</v>
      </c>
      <c r="H70" s="54" t="s">
        <v>636</v>
      </c>
      <c r="I70" s="54"/>
      <c r="J70" s="82">
        <v>0</v>
      </c>
    </row>
    <row r="71" spans="2:10" ht="15.75" hidden="1" customHeight="1" x14ac:dyDescent="0.35">
      <c r="B71" s="58" t="s">
        <v>2517</v>
      </c>
      <c r="C71" s="56">
        <v>60503</v>
      </c>
      <c r="D71" s="56" t="str">
        <f t="shared" si="3"/>
        <v>Pg60503</v>
      </c>
      <c r="E71" s="60" t="s">
        <v>2365</v>
      </c>
      <c r="F71" s="54" t="str">
        <f t="shared" si="4"/>
        <v>Pg60503. Economía y Desarrollo Propio (Planeación, Gestión, Administración y Finanzas)</v>
      </c>
      <c r="G71" s="54" t="s">
        <v>1168</v>
      </c>
      <c r="H71" s="54" t="s">
        <v>636</v>
      </c>
      <c r="I71" s="54"/>
      <c r="J71" s="82">
        <v>0</v>
      </c>
    </row>
    <row r="72" spans="2:10" ht="15.75" hidden="1" customHeight="1" x14ac:dyDescent="0.35">
      <c r="B72" s="58" t="s">
        <v>2517</v>
      </c>
      <c r="C72" s="56">
        <v>60504</v>
      </c>
      <c r="D72" s="56" t="str">
        <f t="shared" si="3"/>
        <v>Pg60504</v>
      </c>
      <c r="E72" s="60" t="s">
        <v>2366</v>
      </c>
      <c r="F72" s="54" t="str">
        <f t="shared" si="4"/>
        <v>Pg60504. Derechos Humanos, Paz y Guardia Indígena</v>
      </c>
      <c r="G72" s="54" t="s">
        <v>1168</v>
      </c>
      <c r="H72" s="54" t="s">
        <v>636</v>
      </c>
      <c r="I72" s="54"/>
      <c r="J72" s="82">
        <v>0</v>
      </c>
    </row>
    <row r="73" spans="2:10" ht="15.75" hidden="1" customHeight="1" x14ac:dyDescent="0.35">
      <c r="B73" s="58" t="s">
        <v>2517</v>
      </c>
      <c r="C73" s="56">
        <v>60505</v>
      </c>
      <c r="D73" s="56" t="str">
        <f t="shared" si="3"/>
        <v>Pg60505</v>
      </c>
      <c r="E73" s="60" t="s">
        <v>2367</v>
      </c>
      <c r="F73" s="54" t="str">
        <f t="shared" si="4"/>
        <v>Pg60505. Mujer, Familia y Adulto Mayor</v>
      </c>
      <c r="G73" s="54" t="s">
        <v>1168</v>
      </c>
      <c r="H73" s="54" t="s">
        <v>636</v>
      </c>
      <c r="I73" s="54"/>
      <c r="J73" s="82">
        <v>0</v>
      </c>
    </row>
    <row r="74" spans="2:10" ht="15.75" hidden="1" customHeight="1" x14ac:dyDescent="0.35">
      <c r="B74" s="58" t="s">
        <v>2517</v>
      </c>
      <c r="C74" s="56">
        <v>60506</v>
      </c>
      <c r="D74" s="56" t="str">
        <f t="shared" si="3"/>
        <v>Pg60506</v>
      </c>
      <c r="E74" s="60" t="s">
        <v>2368</v>
      </c>
      <c r="F74" s="54" t="str">
        <f t="shared" si="4"/>
        <v>Pg60506. Juventud y Comunicación</v>
      </c>
      <c r="G74" s="54" t="s">
        <v>1168</v>
      </c>
      <c r="H74" s="54" t="s">
        <v>636</v>
      </c>
      <c r="I74" s="54"/>
      <c r="J74" s="82">
        <v>0</v>
      </c>
    </row>
    <row r="75" spans="2:10" ht="15.75" customHeight="1" x14ac:dyDescent="0.35">
      <c r="E75" s="49"/>
      <c r="F75" s="49"/>
    </row>
    <row r="76" spans="2:10" ht="15.75" customHeight="1" x14ac:dyDescent="0.35">
      <c r="E76" s="49"/>
      <c r="F76" s="49"/>
    </row>
    <row r="77" spans="2:10" ht="15.75" customHeight="1" x14ac:dyDescent="0.35">
      <c r="E77" s="49"/>
      <c r="F77" s="49"/>
    </row>
    <row r="78" spans="2:10" ht="15.75" customHeight="1" x14ac:dyDescent="0.35">
      <c r="E78" s="49"/>
      <c r="F78" s="49"/>
    </row>
    <row r="79" spans="2:10" ht="15.75" customHeight="1" x14ac:dyDescent="0.35"/>
    <row r="80" spans="2:1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sheetData>
  <sheetProtection formatCells="0" formatColumns="0" formatRows="0" autoFilter="0"/>
  <autoFilter ref="A2:J74" xr:uid="{BDCF40FC-E8C2-462D-892E-9A900941E608}">
    <filterColumn colId="7">
      <filters>
        <filter val="DEPARTAMENTO ADMINISTRATIVO DE PLANEACIÓN"/>
      </filters>
    </filterColumn>
  </autoFilter>
  <mergeCells count="1">
    <mergeCell ref="A1:D1"/>
  </mergeCells>
  <pageMargins left="0.7" right="0.7" top="0.75" bottom="0.75" header="0" footer="0"/>
  <pageSetup orientation="portrait" r:id="rId1"/>
  <ignoredErrors>
    <ignoredError sqref="B3 B4:B16 B17:B7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BF5FF-926C-495A-B883-103718FB7173}">
  <sheetPr codeName="Hoja5" filterMode="1">
    <tabColor rgb="FF00B050"/>
  </sheetPr>
  <dimension ref="A1:XE132"/>
  <sheetViews>
    <sheetView zoomScale="82" zoomScaleNormal="82" workbookViewId="0">
      <pane xSplit="1" ySplit="3" topLeftCell="H93" activePane="bottomRight" state="frozen"/>
      <selection pane="topRight" activeCell="B1" sqref="B1"/>
      <selection pane="bottomLeft" activeCell="A4" sqref="A4"/>
      <selection pane="bottomRight" activeCell="J2" sqref="J2"/>
    </sheetView>
  </sheetViews>
  <sheetFormatPr baseColWidth="10" defaultColWidth="11.23046875" defaultRowHeight="15" customHeight="1" x14ac:dyDescent="0.3"/>
  <cols>
    <col min="1" max="1" width="4.4609375" style="14" customWidth="1"/>
    <col min="2" max="2" width="6.84375" style="14" customWidth="1"/>
    <col min="3" max="3" width="9.69140625" style="14" customWidth="1"/>
    <col min="4" max="4" width="11.15234375" style="14" customWidth="1"/>
    <col min="5" max="5" width="12.69140625" style="14" customWidth="1"/>
    <col min="6" max="6" width="14.61328125" style="14" customWidth="1"/>
    <col min="7" max="7" width="30.07421875" style="14" customWidth="1"/>
    <col min="8" max="8" width="53.4609375" style="14" customWidth="1"/>
    <col min="9" max="9" width="32.3828125" style="14" customWidth="1"/>
    <col min="10" max="10" width="14.69140625" style="15" customWidth="1"/>
    <col min="11" max="11" width="15.69140625" style="14" customWidth="1"/>
    <col min="12" max="12" width="14.61328125" style="14" customWidth="1"/>
    <col min="13" max="13" width="11.15234375" style="14" customWidth="1"/>
    <col min="14" max="15" width="11.921875" style="14" customWidth="1"/>
    <col min="16" max="16" width="11.765625" style="14" customWidth="1"/>
    <col min="17" max="17" width="13.61328125" style="14" customWidth="1"/>
    <col min="18" max="18" width="14.15234375" style="14" customWidth="1"/>
    <col min="19" max="28" width="11.15234375" style="15" customWidth="1"/>
    <col min="29" max="629" width="11.23046875" style="15"/>
    <col min="630" max="16384" width="11.23046875" style="14"/>
  </cols>
  <sheetData>
    <row r="1" spans="1:28" ht="21" customHeight="1" x14ac:dyDescent="0.3">
      <c r="A1" s="9"/>
      <c r="B1" s="9"/>
      <c r="C1" s="9"/>
      <c r="D1" s="9"/>
      <c r="E1" s="9"/>
      <c r="F1" s="9"/>
      <c r="G1" s="9"/>
      <c r="H1" s="9"/>
      <c r="I1" s="9"/>
      <c r="J1" s="10"/>
      <c r="K1" s="9"/>
      <c r="L1" s="9"/>
      <c r="M1" s="9"/>
      <c r="N1" s="9"/>
      <c r="O1" s="9"/>
      <c r="P1" s="9"/>
      <c r="Q1" s="9"/>
      <c r="R1" s="9"/>
      <c r="S1" s="10"/>
      <c r="T1" s="10"/>
      <c r="U1" s="10"/>
      <c r="V1" s="10"/>
      <c r="W1" s="10"/>
      <c r="X1" s="10"/>
      <c r="Y1" s="10"/>
      <c r="Z1" s="10"/>
      <c r="AA1" s="10"/>
      <c r="AB1" s="10"/>
    </row>
    <row r="2" spans="1:28" ht="23.25" customHeight="1" x14ac:dyDescent="0.3">
      <c r="A2" s="40"/>
      <c r="B2" s="156" t="s">
        <v>2271</v>
      </c>
      <c r="C2" s="157"/>
      <c r="D2" s="157"/>
      <c r="E2" s="157"/>
      <c r="F2" s="103"/>
      <c r="G2" s="104"/>
      <c r="H2" s="104"/>
      <c r="I2" s="104"/>
      <c r="J2" s="104"/>
      <c r="K2" s="105"/>
      <c r="L2" s="105"/>
      <c r="M2" s="105"/>
      <c r="N2" s="105"/>
      <c r="O2" s="105"/>
      <c r="P2" s="105"/>
      <c r="Q2" s="105"/>
      <c r="R2" s="106"/>
      <c r="S2" s="10"/>
      <c r="T2" s="10"/>
      <c r="U2" s="10"/>
      <c r="V2" s="10"/>
      <c r="W2" s="10"/>
      <c r="X2" s="10"/>
      <c r="Y2" s="10"/>
      <c r="Z2" s="10"/>
      <c r="AA2" s="10"/>
      <c r="AB2" s="10"/>
    </row>
    <row r="3" spans="1:28" ht="85.5" customHeight="1" x14ac:dyDescent="0.3">
      <c r="A3" s="110" t="s">
        <v>2</v>
      </c>
      <c r="B3" s="111" t="s">
        <v>2229</v>
      </c>
      <c r="C3" s="111" t="s">
        <v>2482</v>
      </c>
      <c r="D3" s="111" t="s">
        <v>2477</v>
      </c>
      <c r="E3" s="112" t="s">
        <v>4376</v>
      </c>
      <c r="F3" s="113" t="s">
        <v>4</v>
      </c>
      <c r="G3" s="114" t="s">
        <v>5</v>
      </c>
      <c r="H3" s="114" t="s">
        <v>2518</v>
      </c>
      <c r="I3" s="114" t="s">
        <v>2474</v>
      </c>
      <c r="J3" s="114" t="s">
        <v>5386</v>
      </c>
      <c r="K3" s="115" t="s">
        <v>6</v>
      </c>
      <c r="L3" s="115" t="s">
        <v>2469</v>
      </c>
      <c r="M3" s="115" t="s">
        <v>2470</v>
      </c>
      <c r="N3" s="115" t="s">
        <v>9</v>
      </c>
      <c r="O3" s="115" t="s">
        <v>10</v>
      </c>
      <c r="P3" s="115" t="s">
        <v>11</v>
      </c>
      <c r="Q3" s="115" t="s">
        <v>12</v>
      </c>
      <c r="R3" s="116" t="s">
        <v>13</v>
      </c>
      <c r="S3" s="10"/>
      <c r="T3" s="10"/>
      <c r="U3" s="10"/>
      <c r="V3" s="10"/>
      <c r="W3" s="10"/>
      <c r="X3" s="10"/>
      <c r="Y3" s="10"/>
      <c r="Z3" s="10"/>
      <c r="AA3" s="10"/>
      <c r="AB3" s="10"/>
    </row>
    <row r="4" spans="1:28" s="15" customFormat="1" ht="130" hidden="1" x14ac:dyDescent="0.3">
      <c r="A4" s="134">
        <v>1</v>
      </c>
      <c r="B4" s="25" t="s">
        <v>1198</v>
      </c>
      <c r="C4" s="25">
        <v>10101</v>
      </c>
      <c r="D4" s="25">
        <v>10101001</v>
      </c>
      <c r="E4" s="25" t="str">
        <f>B$4&amp;D4</f>
        <v>MR10101001</v>
      </c>
      <c r="F4" s="83" t="s">
        <v>2066</v>
      </c>
      <c r="G4" s="107" t="s">
        <v>1853</v>
      </c>
      <c r="H4" s="107" t="str">
        <f t="shared" ref="H4:H35" si="0">E4&amp;". "&amp;G4</f>
        <v>MR10101001. Mantener el primer lugar en liderazgo deportivo nacional (posicionamiento de la recreación y la actividad física, mayor aporte de deportistas que integran las delegaciones nacionales, mayor número de campeonatos obtenidos en eventos nacionales oficiales, mayor número de medallas en Juegos Nacionales y Paranacionales) durante el período de gobierno</v>
      </c>
      <c r="I4" s="108" t="s">
        <v>82</v>
      </c>
      <c r="J4" s="10"/>
      <c r="K4" s="83" t="s">
        <v>77</v>
      </c>
      <c r="L4" s="83" t="s">
        <v>78</v>
      </c>
      <c r="M4" s="83" t="s">
        <v>79</v>
      </c>
      <c r="N4" s="83" t="s">
        <v>78</v>
      </c>
      <c r="O4" s="83" t="s">
        <v>78</v>
      </c>
      <c r="P4" s="83" t="s">
        <v>78</v>
      </c>
      <c r="Q4" s="83" t="s">
        <v>78</v>
      </c>
      <c r="R4" s="83" t="s">
        <v>78</v>
      </c>
      <c r="S4" s="10"/>
      <c r="T4" s="10"/>
      <c r="U4" s="10"/>
      <c r="V4" s="10"/>
      <c r="W4" s="10"/>
      <c r="X4" s="10"/>
      <c r="Y4" s="10"/>
      <c r="Z4" s="10"/>
      <c r="AA4" s="10"/>
      <c r="AB4" s="10"/>
    </row>
    <row r="5" spans="1:28" s="15" customFormat="1" ht="65" hidden="1" x14ac:dyDescent="0.3">
      <c r="A5" s="134">
        <v>2</v>
      </c>
      <c r="B5" s="83"/>
      <c r="C5" s="25">
        <v>10102</v>
      </c>
      <c r="D5" s="25">
        <v>10102001</v>
      </c>
      <c r="E5" s="25" t="str">
        <f>B$4&amp;D5</f>
        <v>MR10102001</v>
      </c>
      <c r="F5" s="25" t="s">
        <v>2067</v>
      </c>
      <c r="G5" s="85" t="s">
        <v>1482</v>
      </c>
      <c r="H5" s="85" t="str">
        <f t="shared" si="0"/>
        <v>MR10102001. Beneficiar a 15 municipios del Valle del Cauca con eventos y competencias deportivas departamentales, nacionales e internacionales que promuevan el turismo sostenible durante el período de gobierno</v>
      </c>
      <c r="I5" s="62" t="s">
        <v>82</v>
      </c>
      <c r="J5" s="10"/>
      <c r="K5" s="63" t="s">
        <v>85</v>
      </c>
      <c r="L5" s="63" t="s">
        <v>106</v>
      </c>
      <c r="M5" s="63" t="s">
        <v>79</v>
      </c>
      <c r="N5" s="63" t="s">
        <v>106</v>
      </c>
      <c r="O5" s="63" t="s">
        <v>107</v>
      </c>
      <c r="P5" s="63" t="s">
        <v>108</v>
      </c>
      <c r="Q5" s="63" t="s">
        <v>109</v>
      </c>
      <c r="R5" s="63" t="s">
        <v>106</v>
      </c>
      <c r="S5" s="10"/>
      <c r="T5" s="10"/>
      <c r="U5" s="10"/>
      <c r="V5" s="10"/>
      <c r="W5" s="10"/>
      <c r="X5" s="10"/>
      <c r="Y5" s="10"/>
      <c r="Z5" s="10"/>
      <c r="AA5" s="10"/>
      <c r="AB5" s="10"/>
    </row>
    <row r="6" spans="1:28" s="15" customFormat="1" ht="52" hidden="1" x14ac:dyDescent="0.3">
      <c r="A6" s="134">
        <v>3</v>
      </c>
      <c r="B6" s="25"/>
      <c r="C6" s="25">
        <v>10201</v>
      </c>
      <c r="D6" s="25">
        <v>10201001</v>
      </c>
      <c r="E6" s="25" t="str">
        <f>B$4&amp;D6</f>
        <v>MR10201001</v>
      </c>
      <c r="F6" s="25" t="s">
        <v>2068</v>
      </c>
      <c r="G6" s="85" t="s">
        <v>117</v>
      </c>
      <c r="H6" s="85" t="str">
        <f t="shared" si="0"/>
        <v>MR10201001. Alcanzar uno de los 5 primeros lugares del índice de competitividad turística regional de Colombia anualmente</v>
      </c>
      <c r="I6" s="62" t="s">
        <v>118</v>
      </c>
      <c r="J6" s="10"/>
      <c r="K6" s="25" t="s">
        <v>77</v>
      </c>
      <c r="L6" s="25">
        <v>3</v>
      </c>
      <c r="M6" s="25">
        <v>2019</v>
      </c>
      <c r="N6" s="25">
        <v>5</v>
      </c>
      <c r="O6" s="25">
        <v>5</v>
      </c>
      <c r="P6" s="25">
        <v>5</v>
      </c>
      <c r="Q6" s="25">
        <v>5</v>
      </c>
      <c r="R6" s="25">
        <v>5</v>
      </c>
      <c r="S6" s="10"/>
      <c r="T6" s="10"/>
      <c r="U6" s="10"/>
      <c r="V6" s="10"/>
      <c r="W6" s="10"/>
      <c r="X6" s="10"/>
      <c r="Y6" s="10"/>
      <c r="Z6" s="10"/>
      <c r="AA6" s="10"/>
      <c r="AB6" s="10"/>
    </row>
    <row r="7" spans="1:28" s="15" customFormat="1" ht="78" hidden="1" x14ac:dyDescent="0.3">
      <c r="A7" s="134">
        <v>4</v>
      </c>
      <c r="B7" s="25"/>
      <c r="C7" s="25">
        <v>10202</v>
      </c>
      <c r="D7" s="25">
        <v>10202001</v>
      </c>
      <c r="E7" s="25" t="str">
        <f t="shared" ref="E7:E70" si="1">B$4&amp;D7</f>
        <v>MR10202001</v>
      </c>
      <c r="F7" s="25" t="s">
        <v>2069</v>
      </c>
      <c r="G7" s="85" t="s">
        <v>1623</v>
      </c>
      <c r="H7" s="85" t="str">
        <f t="shared" si="0"/>
        <v>MR10202001. Mantener en el 94,8% el nivel de satisfacción de los turistas que visitan el Valle del Cauca anualmente</v>
      </c>
      <c r="I7" s="25" t="s">
        <v>118</v>
      </c>
      <c r="J7" s="10"/>
      <c r="K7" s="25" t="s">
        <v>77</v>
      </c>
      <c r="L7" s="64">
        <v>0.94799999999999995</v>
      </c>
      <c r="M7" s="25">
        <v>2019</v>
      </c>
      <c r="N7" s="64">
        <v>0.94799999999999995</v>
      </c>
      <c r="O7" s="25">
        <v>94.8</v>
      </c>
      <c r="P7" s="25">
        <v>94.8</v>
      </c>
      <c r="Q7" s="25">
        <v>94.8</v>
      </c>
      <c r="R7" s="25">
        <v>94.8</v>
      </c>
      <c r="S7" s="10"/>
      <c r="T7" s="10"/>
      <c r="U7" s="10"/>
      <c r="V7" s="10"/>
      <c r="W7" s="10"/>
      <c r="X7" s="10"/>
      <c r="Y7" s="10"/>
      <c r="Z7" s="10"/>
      <c r="AA7" s="10"/>
      <c r="AB7" s="10"/>
    </row>
    <row r="8" spans="1:28" s="15" customFormat="1" ht="39" hidden="1" x14ac:dyDescent="0.3">
      <c r="A8" s="134">
        <v>5</v>
      </c>
      <c r="B8" s="25"/>
      <c r="C8" s="25">
        <v>10203</v>
      </c>
      <c r="D8" s="25">
        <v>10203001</v>
      </c>
      <c r="E8" s="25" t="str">
        <f t="shared" si="1"/>
        <v>MR10203001</v>
      </c>
      <c r="F8" s="25" t="s">
        <v>2070</v>
      </c>
      <c r="G8" s="85" t="s">
        <v>1895</v>
      </c>
      <c r="H8" s="85" t="str">
        <f t="shared" si="0"/>
        <v>MR10203001. Mantener el 70% del volumen de turistas y viajeros que llegan al Valle del Cauca anualmente a partir del año 2021</v>
      </c>
      <c r="I8" s="62" t="s">
        <v>118</v>
      </c>
      <c r="J8" s="10"/>
      <c r="K8" s="25" t="s">
        <v>77</v>
      </c>
      <c r="L8" s="25" t="s">
        <v>1322</v>
      </c>
      <c r="M8" s="25">
        <v>2019</v>
      </c>
      <c r="N8" s="65">
        <v>0.7</v>
      </c>
      <c r="O8" s="25">
        <v>70</v>
      </c>
      <c r="P8" s="25">
        <v>70</v>
      </c>
      <c r="Q8" s="25">
        <v>70</v>
      </c>
      <c r="R8" s="25">
        <v>70</v>
      </c>
      <c r="S8" s="10"/>
      <c r="T8" s="10"/>
      <c r="U8" s="10"/>
      <c r="V8" s="10"/>
      <c r="W8" s="10"/>
      <c r="X8" s="10"/>
      <c r="Y8" s="10"/>
      <c r="Z8" s="10"/>
      <c r="AA8" s="10"/>
      <c r="AB8" s="10"/>
    </row>
    <row r="9" spans="1:28" s="15" customFormat="1" ht="52" hidden="1" x14ac:dyDescent="0.3">
      <c r="A9" s="134">
        <v>6</v>
      </c>
      <c r="B9" s="25"/>
      <c r="C9" s="25">
        <v>10301</v>
      </c>
      <c r="D9" s="25">
        <v>10301001</v>
      </c>
      <c r="E9" s="25" t="str">
        <f t="shared" si="1"/>
        <v>MR10301001</v>
      </c>
      <c r="F9" s="25" t="s">
        <v>2071</v>
      </c>
      <c r="G9" s="85" t="s">
        <v>160</v>
      </c>
      <c r="H9" s="85" t="str">
        <f t="shared" si="0"/>
        <v>MR10301001. Beneficiar 30000 personas de los municipios del Valle del Cauca con acciones de consolidación de la identidad patrimonial, durante cada año de gobierno</v>
      </c>
      <c r="I9" s="25" t="s">
        <v>141</v>
      </c>
      <c r="J9" s="10"/>
      <c r="K9" s="25" t="s">
        <v>77</v>
      </c>
      <c r="L9" s="25">
        <v>29892</v>
      </c>
      <c r="M9" s="25">
        <v>2019</v>
      </c>
      <c r="N9" s="25">
        <v>30000</v>
      </c>
      <c r="O9" s="25">
        <v>30000</v>
      </c>
      <c r="P9" s="25">
        <v>30000</v>
      </c>
      <c r="Q9" s="25">
        <v>30000</v>
      </c>
      <c r="R9" s="25">
        <v>30000</v>
      </c>
      <c r="S9" s="10"/>
      <c r="T9" s="10"/>
      <c r="U9" s="10"/>
      <c r="V9" s="10"/>
      <c r="W9" s="10"/>
      <c r="X9" s="10"/>
      <c r="Y9" s="10"/>
      <c r="Z9" s="10"/>
      <c r="AA9" s="10"/>
      <c r="AB9" s="10"/>
    </row>
    <row r="10" spans="1:28" s="15" customFormat="1" ht="52" hidden="1" x14ac:dyDescent="0.3">
      <c r="A10" s="134">
        <v>7</v>
      </c>
      <c r="B10" s="66"/>
      <c r="C10" s="84">
        <v>10302</v>
      </c>
      <c r="D10" s="84">
        <v>10302001</v>
      </c>
      <c r="E10" s="25" t="str">
        <f t="shared" si="1"/>
        <v>MR10302001</v>
      </c>
      <c r="F10" s="25" t="s">
        <v>2072</v>
      </c>
      <c r="G10" s="86" t="s">
        <v>188</v>
      </c>
      <c r="H10" s="85" t="str">
        <f t="shared" si="0"/>
        <v>MR10302001. Hacer que 50 mujeres del departamento intercambien sus saberes tradicionales, costumbres y reconocimiento de su identidad, en el periodo de gobierno</v>
      </c>
      <c r="I10" s="66" t="s">
        <v>187</v>
      </c>
      <c r="J10" s="10"/>
      <c r="K10" s="66" t="s">
        <v>189</v>
      </c>
      <c r="L10" s="25">
        <v>0</v>
      </c>
      <c r="M10" s="25">
        <v>2019</v>
      </c>
      <c r="N10" s="25">
        <v>50</v>
      </c>
      <c r="O10" s="25">
        <v>10</v>
      </c>
      <c r="P10" s="25">
        <v>20</v>
      </c>
      <c r="Q10" s="25">
        <v>30</v>
      </c>
      <c r="R10" s="25">
        <v>50</v>
      </c>
      <c r="S10" s="10"/>
      <c r="T10" s="10"/>
      <c r="U10" s="10"/>
      <c r="V10" s="10"/>
      <c r="W10" s="10"/>
      <c r="X10" s="10"/>
      <c r="Y10" s="10"/>
      <c r="Z10" s="10"/>
      <c r="AA10" s="10"/>
      <c r="AB10" s="10"/>
    </row>
    <row r="11" spans="1:28" s="15" customFormat="1" ht="52" hidden="1" x14ac:dyDescent="0.3">
      <c r="A11" s="134">
        <v>8</v>
      </c>
      <c r="B11" s="66"/>
      <c r="C11" s="84">
        <v>10302</v>
      </c>
      <c r="D11" s="84">
        <v>10302002</v>
      </c>
      <c r="E11" s="25" t="str">
        <f t="shared" si="1"/>
        <v>MR10302002</v>
      </c>
      <c r="F11" s="25" t="s">
        <v>2072</v>
      </c>
      <c r="G11" s="85" t="s">
        <v>1649</v>
      </c>
      <c r="H11" s="85" t="str">
        <f t="shared" si="0"/>
        <v>MR10302002. Incrementar al menos en el 3% el número de personas que acceden a la protección y promoción de los derechos culturales, por cada año de gobierno</v>
      </c>
      <c r="I11" s="25" t="s">
        <v>141</v>
      </c>
      <c r="J11" s="10"/>
      <c r="K11" s="25" t="s">
        <v>85</v>
      </c>
      <c r="L11" s="65">
        <v>0.1</v>
      </c>
      <c r="M11" s="25">
        <v>2019</v>
      </c>
      <c r="N11" s="65">
        <v>0.03</v>
      </c>
      <c r="O11" s="25">
        <v>3</v>
      </c>
      <c r="P11" s="25">
        <v>3</v>
      </c>
      <c r="Q11" s="25">
        <v>3</v>
      </c>
      <c r="R11" s="25">
        <v>3</v>
      </c>
      <c r="S11" s="10"/>
      <c r="T11" s="10"/>
      <c r="U11" s="10"/>
      <c r="V11" s="10"/>
      <c r="W11" s="10"/>
      <c r="X11" s="10"/>
      <c r="Y11" s="10"/>
      <c r="Z11" s="10"/>
      <c r="AA11" s="10"/>
      <c r="AB11" s="10"/>
    </row>
    <row r="12" spans="1:28" s="15" customFormat="1" ht="78" hidden="1" x14ac:dyDescent="0.3">
      <c r="A12" s="134">
        <v>9</v>
      </c>
      <c r="B12" s="25"/>
      <c r="C12" s="25">
        <v>10303</v>
      </c>
      <c r="D12" s="25">
        <v>10303001</v>
      </c>
      <c r="E12" s="25" t="str">
        <f t="shared" si="1"/>
        <v>MR10303001</v>
      </c>
      <c r="F12" s="25" t="s">
        <v>2073</v>
      </c>
      <c r="G12" s="85" t="s">
        <v>1896</v>
      </c>
      <c r="H12" s="85" t="str">
        <f t="shared" si="0"/>
        <v>MR10303001. Incrementar en 3% el número de personas que acceden a museos, bibliotecas, exposiciones</v>
      </c>
      <c r="I12" s="25" t="s">
        <v>141</v>
      </c>
      <c r="J12" s="10"/>
      <c r="K12" s="25" t="s">
        <v>85</v>
      </c>
      <c r="L12" s="65">
        <v>0.1</v>
      </c>
      <c r="M12" s="25">
        <v>2019</v>
      </c>
      <c r="N12" s="65">
        <v>0.03</v>
      </c>
      <c r="O12" s="25">
        <v>3</v>
      </c>
      <c r="P12" s="25">
        <v>3</v>
      </c>
      <c r="Q12" s="25">
        <v>3</v>
      </c>
      <c r="R12" s="25">
        <v>3</v>
      </c>
      <c r="S12" s="10"/>
      <c r="T12" s="10"/>
      <c r="U12" s="10"/>
      <c r="V12" s="10"/>
      <c r="W12" s="10"/>
      <c r="X12" s="10"/>
      <c r="Y12" s="10"/>
      <c r="Z12" s="10"/>
      <c r="AA12" s="10"/>
      <c r="AB12" s="10"/>
    </row>
    <row r="13" spans="1:28" s="15" customFormat="1" ht="65" hidden="1" x14ac:dyDescent="0.3">
      <c r="A13" s="134">
        <v>10</v>
      </c>
      <c r="B13" s="25"/>
      <c r="C13" s="25">
        <v>20101</v>
      </c>
      <c r="D13" s="25">
        <v>20101001</v>
      </c>
      <c r="E13" s="25" t="str">
        <f t="shared" si="1"/>
        <v>MR20101001</v>
      </c>
      <c r="F13" s="25" t="s">
        <v>2074</v>
      </c>
      <c r="G13" s="85" t="s">
        <v>1886</v>
      </c>
      <c r="H13" s="85" t="str">
        <f t="shared" si="0"/>
        <v>MR20101001. Disminuir en 2 puntos porcentuales los casos de delito (hurto, homicidios, lesiones personales, extorsión, secuestro, etc.) en el departamento del Valle del Cauca, anualmente durante el periodo de gobierno</v>
      </c>
      <c r="I13" s="62" t="s">
        <v>249</v>
      </c>
      <c r="J13" s="10"/>
      <c r="K13" s="25" t="s">
        <v>246</v>
      </c>
      <c r="L13" s="25">
        <v>3.5</v>
      </c>
      <c r="M13" s="25">
        <v>2019</v>
      </c>
      <c r="N13" s="25">
        <v>2</v>
      </c>
      <c r="O13" s="25">
        <v>3.5</v>
      </c>
      <c r="P13" s="25">
        <v>3</v>
      </c>
      <c r="Q13" s="25">
        <v>2.5</v>
      </c>
      <c r="R13" s="25">
        <v>2</v>
      </c>
      <c r="S13" s="10"/>
      <c r="T13" s="10"/>
      <c r="U13" s="10"/>
      <c r="V13" s="10"/>
      <c r="W13" s="10"/>
      <c r="X13" s="10"/>
      <c r="Y13" s="10"/>
      <c r="Z13" s="10"/>
      <c r="AA13" s="10"/>
      <c r="AB13" s="10"/>
    </row>
    <row r="14" spans="1:28" s="15" customFormat="1" ht="65" hidden="1" x14ac:dyDescent="0.3">
      <c r="A14" s="134">
        <v>11</v>
      </c>
      <c r="B14" s="25"/>
      <c r="C14" s="25">
        <v>20102</v>
      </c>
      <c r="D14" s="25">
        <v>20102001</v>
      </c>
      <c r="E14" s="25" t="str">
        <f t="shared" si="1"/>
        <v>MR20102001</v>
      </c>
      <c r="F14" s="25" t="s">
        <v>2075</v>
      </c>
      <c r="G14" s="85" t="s">
        <v>1897</v>
      </c>
      <c r="H14" s="85" t="str">
        <f t="shared" si="0"/>
        <v>MR20102001. Mejorar en 1,3% el índice integral anual de convivencia ciudadana (resolución pacífica de conflictos, seguridad y convivenca) en el departamento del Valle del Cauca durante el periodo de gobierno</v>
      </c>
      <c r="I14" s="62" t="s">
        <v>249</v>
      </c>
      <c r="J14" s="10"/>
      <c r="K14" s="25" t="s">
        <v>85</v>
      </c>
      <c r="L14" s="64">
        <v>8.6999999999999994E-2</v>
      </c>
      <c r="M14" s="25">
        <v>2019</v>
      </c>
      <c r="N14" s="65">
        <v>0.1</v>
      </c>
      <c r="O14" s="25">
        <v>9</v>
      </c>
      <c r="P14" s="25">
        <v>9.3000000000000007</v>
      </c>
      <c r="Q14" s="25">
        <v>9.6</v>
      </c>
      <c r="R14" s="25">
        <v>10</v>
      </c>
      <c r="S14" s="10"/>
      <c r="T14" s="10"/>
      <c r="U14" s="10"/>
      <c r="V14" s="10"/>
      <c r="W14" s="10"/>
      <c r="X14" s="10"/>
      <c r="Y14" s="10"/>
      <c r="Z14" s="10"/>
      <c r="AA14" s="10"/>
      <c r="AB14" s="10"/>
    </row>
    <row r="15" spans="1:28" s="15" customFormat="1" ht="65" hidden="1" x14ac:dyDescent="0.3">
      <c r="A15" s="134">
        <v>12</v>
      </c>
      <c r="B15" s="25"/>
      <c r="C15" s="25">
        <v>20102</v>
      </c>
      <c r="D15" s="25">
        <v>20102002</v>
      </c>
      <c r="E15" s="25" t="str">
        <f t="shared" si="1"/>
        <v>MR20102002</v>
      </c>
      <c r="F15" s="25" t="s">
        <v>2075</v>
      </c>
      <c r="G15" s="85" t="s">
        <v>1912</v>
      </c>
      <c r="H15" s="85" t="str">
        <f t="shared" si="0"/>
        <v>MR20102002. Reducir en 8 los casos reportados en Inspección y Vigilancia que afectan la convivencia escolar en las instituciones educativas oficiales del Valle del Cauca, durante el periodo de gobierno</v>
      </c>
      <c r="I15" s="25" t="s">
        <v>94</v>
      </c>
      <c r="J15" s="10"/>
      <c r="K15" s="25" t="s">
        <v>264</v>
      </c>
      <c r="L15" s="25">
        <v>40</v>
      </c>
      <c r="M15" s="25">
        <v>2019</v>
      </c>
      <c r="N15" s="25">
        <v>32</v>
      </c>
      <c r="O15" s="25">
        <v>38</v>
      </c>
      <c r="P15" s="25">
        <v>36</v>
      </c>
      <c r="Q15" s="25">
        <v>34</v>
      </c>
      <c r="R15" s="25">
        <v>32</v>
      </c>
      <c r="S15" s="10"/>
      <c r="T15" s="10"/>
      <c r="U15" s="10"/>
      <c r="V15" s="10"/>
      <c r="W15" s="10"/>
      <c r="X15" s="10"/>
      <c r="Y15" s="10"/>
      <c r="Z15" s="10"/>
      <c r="AA15" s="10"/>
      <c r="AB15" s="10"/>
    </row>
    <row r="16" spans="1:28" s="15" customFormat="1" ht="65" hidden="1" x14ac:dyDescent="0.3">
      <c r="A16" s="134">
        <v>13</v>
      </c>
      <c r="B16" s="25"/>
      <c r="C16" s="25">
        <v>20201</v>
      </c>
      <c r="D16" s="25">
        <v>20201001</v>
      </c>
      <c r="E16" s="25" t="str">
        <f t="shared" si="1"/>
        <v>MR20201001</v>
      </c>
      <c r="F16" s="25" t="s">
        <v>2076</v>
      </c>
      <c r="G16" s="85" t="s">
        <v>281</v>
      </c>
      <c r="H16" s="85" t="str">
        <f t="shared" si="0"/>
        <v>MR20201001. Obtener una calificación satisfactoria en la certificación de implementación política pública de víctimas del conflicto armado - componente de prevención, anualmente durante el periodo de gobierno</v>
      </c>
      <c r="I16" s="25" t="s">
        <v>249</v>
      </c>
      <c r="J16" s="10"/>
      <c r="K16" s="25" t="s">
        <v>85</v>
      </c>
      <c r="L16" s="25">
        <v>0</v>
      </c>
      <c r="M16" s="25">
        <v>2019</v>
      </c>
      <c r="N16" s="25">
        <v>1</v>
      </c>
      <c r="O16" s="25">
        <v>0</v>
      </c>
      <c r="P16" s="25">
        <v>1</v>
      </c>
      <c r="Q16" s="25">
        <v>1</v>
      </c>
      <c r="R16" s="25">
        <v>1</v>
      </c>
      <c r="S16" s="10"/>
      <c r="T16" s="10"/>
      <c r="U16" s="10"/>
      <c r="V16" s="10"/>
      <c r="W16" s="10"/>
      <c r="X16" s="10"/>
      <c r="Y16" s="10"/>
      <c r="Z16" s="10"/>
      <c r="AA16" s="10"/>
      <c r="AB16" s="10"/>
    </row>
    <row r="17" spans="1:28" s="15" customFormat="1" ht="78" hidden="1" x14ac:dyDescent="0.3">
      <c r="A17" s="134">
        <v>14</v>
      </c>
      <c r="B17" s="25"/>
      <c r="C17" s="25">
        <v>20202</v>
      </c>
      <c r="D17" s="25">
        <v>20202001</v>
      </c>
      <c r="E17" s="25" t="str">
        <f t="shared" si="1"/>
        <v>MR20202001</v>
      </c>
      <c r="F17" s="25" t="s">
        <v>2077</v>
      </c>
      <c r="G17" s="85" t="s">
        <v>1913</v>
      </c>
      <c r="H17" s="85" t="str">
        <f t="shared" si="0"/>
        <v>MR20202001. Mantener la certificación de la implementación de la política pública de víctimas del conflicto armado, componente atención y asistencía técnica, anualmente</v>
      </c>
      <c r="I17" s="62" t="s">
        <v>258</v>
      </c>
      <c r="J17" s="10"/>
      <c r="K17" s="25" t="s">
        <v>298</v>
      </c>
      <c r="L17" s="25">
        <v>1</v>
      </c>
      <c r="M17" s="25">
        <v>2019</v>
      </c>
      <c r="N17" s="25">
        <v>1</v>
      </c>
      <c r="O17" s="25">
        <v>1</v>
      </c>
      <c r="P17" s="25">
        <v>1</v>
      </c>
      <c r="Q17" s="25">
        <v>1</v>
      </c>
      <c r="R17" s="25">
        <v>1</v>
      </c>
      <c r="S17" s="10"/>
      <c r="T17" s="10"/>
      <c r="U17" s="10"/>
      <c r="V17" s="10"/>
      <c r="W17" s="10"/>
      <c r="X17" s="10"/>
      <c r="Y17" s="10"/>
      <c r="Z17" s="10"/>
      <c r="AA17" s="10"/>
      <c r="AB17" s="10"/>
    </row>
    <row r="18" spans="1:28" s="15" customFormat="1" ht="52" hidden="1" x14ac:dyDescent="0.3">
      <c r="A18" s="134">
        <v>15</v>
      </c>
      <c r="B18" s="62"/>
      <c r="C18" s="84">
        <v>20203</v>
      </c>
      <c r="D18" s="84">
        <v>20203001</v>
      </c>
      <c r="E18" s="25" t="str">
        <f t="shared" si="1"/>
        <v>MR20203001</v>
      </c>
      <c r="F18" s="25" t="s">
        <v>2078</v>
      </c>
      <c r="G18" s="85" t="s">
        <v>1914</v>
      </c>
      <c r="H18" s="85" t="str">
        <f t="shared" si="0"/>
        <v>MR20203001. Mantener la calificación satisfactoria en la implementación de la política de víctimas componente reparación integral y verdad a víctimas del conflicto armado, anualmente</v>
      </c>
      <c r="I18" s="62" t="s">
        <v>258</v>
      </c>
      <c r="J18" s="10"/>
      <c r="K18" s="25" t="s">
        <v>77</v>
      </c>
      <c r="L18" s="25">
        <v>1</v>
      </c>
      <c r="M18" s="25">
        <v>2019</v>
      </c>
      <c r="N18" s="25">
        <v>1</v>
      </c>
      <c r="O18" s="25">
        <v>1</v>
      </c>
      <c r="P18" s="25">
        <v>1</v>
      </c>
      <c r="Q18" s="25">
        <v>1</v>
      </c>
      <c r="R18" s="25">
        <v>1</v>
      </c>
      <c r="S18" s="10"/>
      <c r="T18" s="10"/>
      <c r="U18" s="10"/>
      <c r="V18" s="10"/>
      <c r="W18" s="10"/>
      <c r="X18" s="10"/>
      <c r="Y18" s="10"/>
      <c r="Z18" s="10"/>
      <c r="AA18" s="10"/>
      <c r="AB18" s="10"/>
    </row>
    <row r="19" spans="1:28" s="15" customFormat="1" ht="52" hidden="1" x14ac:dyDescent="0.3">
      <c r="A19" s="134">
        <v>16</v>
      </c>
      <c r="B19" s="25"/>
      <c r="C19" s="25">
        <v>20301</v>
      </c>
      <c r="D19" s="25">
        <v>20301001</v>
      </c>
      <c r="E19" s="25" t="str">
        <f t="shared" si="1"/>
        <v>MR20301001</v>
      </c>
      <c r="F19" s="25" t="s">
        <v>2079</v>
      </c>
      <c r="G19" s="85" t="s">
        <v>338</v>
      </c>
      <c r="H19" s="85" t="str">
        <f t="shared" si="0"/>
        <v>MR20301001. Estructurar 6 políticas públicas poblaciones con enfoque de derechos, verificando que se cumpla con el ciclo de las mismas, durante el período de gobierno</v>
      </c>
      <c r="I19" s="62" t="s">
        <v>342</v>
      </c>
      <c r="J19" s="10"/>
      <c r="K19" s="25" t="s">
        <v>85</v>
      </c>
      <c r="L19" s="25">
        <v>0</v>
      </c>
      <c r="M19" s="25">
        <v>2019</v>
      </c>
      <c r="N19" s="25">
        <v>6</v>
      </c>
      <c r="O19" s="25">
        <v>0</v>
      </c>
      <c r="P19" s="25">
        <v>6</v>
      </c>
      <c r="Q19" s="25">
        <v>6</v>
      </c>
      <c r="R19" s="25">
        <v>6</v>
      </c>
      <c r="S19" s="10"/>
      <c r="T19" s="10"/>
      <c r="U19" s="10"/>
      <c r="V19" s="10"/>
      <c r="W19" s="10"/>
      <c r="X19" s="10"/>
      <c r="Y19" s="10"/>
      <c r="Z19" s="10"/>
      <c r="AA19" s="10"/>
      <c r="AB19" s="10"/>
    </row>
    <row r="20" spans="1:28" s="15" customFormat="1" ht="52" hidden="1" x14ac:dyDescent="0.3">
      <c r="A20" s="134">
        <v>17</v>
      </c>
      <c r="B20" s="25"/>
      <c r="C20" s="25">
        <v>20301</v>
      </c>
      <c r="D20" s="25">
        <v>20301002</v>
      </c>
      <c r="E20" s="25" t="str">
        <f t="shared" si="1"/>
        <v>MR20301002</v>
      </c>
      <c r="F20" s="25" t="s">
        <v>2079</v>
      </c>
      <c r="G20" s="85" t="s">
        <v>354</v>
      </c>
      <c r="H20" s="85" t="str">
        <f t="shared" si="0"/>
        <v xml:space="preserve">MR20301002. Implantar 5 rutas integrales para disminuir el riesgo de violaciones y/o vulneraciones a los derechos humanos en el departamento del Valle del Cauca </v>
      </c>
      <c r="I20" s="25" t="s">
        <v>249</v>
      </c>
      <c r="J20" s="10"/>
      <c r="K20" s="25" t="s">
        <v>85</v>
      </c>
      <c r="L20" s="25">
        <v>2</v>
      </c>
      <c r="M20" s="25">
        <v>2019</v>
      </c>
      <c r="N20" s="25">
        <v>5</v>
      </c>
      <c r="O20" s="25">
        <v>0</v>
      </c>
      <c r="P20" s="25">
        <v>1</v>
      </c>
      <c r="Q20" s="25">
        <v>3</v>
      </c>
      <c r="R20" s="25">
        <v>5</v>
      </c>
      <c r="S20" s="10"/>
      <c r="T20" s="10"/>
      <c r="U20" s="10"/>
      <c r="V20" s="10"/>
      <c r="W20" s="10"/>
      <c r="X20" s="10"/>
      <c r="Y20" s="10"/>
      <c r="Z20" s="10"/>
      <c r="AA20" s="10"/>
      <c r="AB20" s="10"/>
    </row>
    <row r="21" spans="1:28" s="15" customFormat="1" ht="65" hidden="1" x14ac:dyDescent="0.3">
      <c r="A21" s="134">
        <v>18</v>
      </c>
      <c r="B21" s="25"/>
      <c r="C21" s="25">
        <v>20302</v>
      </c>
      <c r="D21" s="25">
        <v>20302001</v>
      </c>
      <c r="E21" s="25" t="str">
        <f t="shared" si="1"/>
        <v>MR20302001</v>
      </c>
      <c r="F21" s="25" t="s">
        <v>2080</v>
      </c>
      <c r="G21" s="85" t="s">
        <v>363</v>
      </c>
      <c r="H21" s="85" t="str">
        <f t="shared" si="0"/>
        <v>MR20302001. Evaluar 6 de las Políticas públicas poblacionales, sectoriales o temáticas, cuantitativa y cualitativamente aplicando los instrumentos de medición construidos en su diseño durante el período de gobierno</v>
      </c>
      <c r="I21" s="62" t="s">
        <v>342</v>
      </c>
      <c r="J21" s="10"/>
      <c r="K21" s="25" t="s">
        <v>85</v>
      </c>
      <c r="L21" s="25">
        <v>0</v>
      </c>
      <c r="M21" s="25">
        <v>2019</v>
      </c>
      <c r="N21" s="25">
        <v>6</v>
      </c>
      <c r="O21" s="25">
        <v>0</v>
      </c>
      <c r="P21" s="25">
        <v>2</v>
      </c>
      <c r="Q21" s="25">
        <v>4</v>
      </c>
      <c r="R21" s="25">
        <v>6</v>
      </c>
      <c r="S21" s="10"/>
      <c r="T21" s="10"/>
      <c r="U21" s="10"/>
      <c r="V21" s="10"/>
      <c r="W21" s="10"/>
      <c r="X21" s="10"/>
      <c r="Y21" s="10"/>
      <c r="Z21" s="10"/>
      <c r="AA21" s="10"/>
      <c r="AB21" s="10"/>
    </row>
    <row r="22" spans="1:28" s="15" customFormat="1" ht="78" hidden="1" x14ac:dyDescent="0.3">
      <c r="A22" s="134">
        <v>19</v>
      </c>
      <c r="B22" s="25"/>
      <c r="C22" s="25">
        <v>20302</v>
      </c>
      <c r="D22" s="25">
        <v>20302002</v>
      </c>
      <c r="E22" s="25" t="str">
        <f t="shared" si="1"/>
        <v>MR20302002</v>
      </c>
      <c r="F22" s="25" t="s">
        <v>2080</v>
      </c>
      <c r="G22" s="85" t="s">
        <v>380</v>
      </c>
      <c r="H22" s="85" t="str">
        <f t="shared" si="0"/>
        <v>MR20302002. Establecer un proceso integral en todo el departamento que promueva el desarrollo y consolidación de mecanismos para el mejoramiento de la calidad de vida y condiciones de seguridad de poblaciones vulnerables, en el periodo de gobierno</v>
      </c>
      <c r="I22" s="25" t="s">
        <v>187</v>
      </c>
      <c r="J22" s="10"/>
      <c r="K22" s="25" t="s">
        <v>85</v>
      </c>
      <c r="L22" s="25">
        <v>0</v>
      </c>
      <c r="M22" s="25">
        <v>2019</v>
      </c>
      <c r="N22" s="25">
        <v>1</v>
      </c>
      <c r="O22" s="25">
        <v>1</v>
      </c>
      <c r="P22" s="25">
        <v>1</v>
      </c>
      <c r="Q22" s="25">
        <v>1</v>
      </c>
      <c r="R22" s="25">
        <v>1</v>
      </c>
      <c r="S22" s="10"/>
      <c r="T22" s="10"/>
      <c r="U22" s="10"/>
      <c r="V22" s="10"/>
      <c r="W22" s="10"/>
      <c r="X22" s="10"/>
      <c r="Y22" s="10"/>
      <c r="Z22" s="10"/>
      <c r="AA22" s="10"/>
      <c r="AB22" s="10"/>
    </row>
    <row r="23" spans="1:28" s="15" customFormat="1" ht="65" hidden="1" x14ac:dyDescent="0.3">
      <c r="A23" s="134">
        <v>20</v>
      </c>
      <c r="B23" s="25"/>
      <c r="C23" s="25">
        <v>20302</v>
      </c>
      <c r="D23" s="25">
        <v>20302003</v>
      </c>
      <c r="E23" s="25" t="str">
        <f t="shared" si="1"/>
        <v>MR20302003</v>
      </c>
      <c r="F23" s="25" t="s">
        <v>2080</v>
      </c>
      <c r="G23" s="79" t="s">
        <v>1861</v>
      </c>
      <c r="H23" s="85" t="str">
        <f t="shared" si="0"/>
        <v>MR20302003. Alcanzar al 100% proceso de articulación interinstitucional para el desarrollo integral de la política de libertad religiosa, culto y conciencia en el departamento del Valle del Cauca</v>
      </c>
      <c r="I23" s="25" t="s">
        <v>249</v>
      </c>
      <c r="J23" s="10"/>
      <c r="K23" s="68" t="s">
        <v>85</v>
      </c>
      <c r="L23" s="69">
        <v>0.1875</v>
      </c>
      <c r="M23" s="25">
        <v>2019</v>
      </c>
      <c r="N23" s="70">
        <v>1</v>
      </c>
      <c r="O23" s="68">
        <v>18.75</v>
      </c>
      <c r="P23" s="68">
        <v>49.37</v>
      </c>
      <c r="Q23" s="68">
        <v>79.989999999999995</v>
      </c>
      <c r="R23" s="25">
        <v>100</v>
      </c>
      <c r="S23" s="10"/>
      <c r="T23" s="10"/>
      <c r="U23" s="10"/>
      <c r="V23" s="10"/>
      <c r="W23" s="10"/>
      <c r="X23" s="10"/>
      <c r="Y23" s="10"/>
      <c r="Z23" s="10"/>
      <c r="AA23" s="10"/>
      <c r="AB23" s="10"/>
    </row>
    <row r="24" spans="1:28" s="15" customFormat="1" ht="65" hidden="1" x14ac:dyDescent="0.3">
      <c r="A24" s="134">
        <v>21</v>
      </c>
      <c r="B24" s="25"/>
      <c r="C24" s="25">
        <v>20303</v>
      </c>
      <c r="D24" s="25">
        <v>20303001</v>
      </c>
      <c r="E24" s="25" t="str">
        <f t="shared" si="1"/>
        <v>MR20303001</v>
      </c>
      <c r="F24" s="25" t="s">
        <v>1850</v>
      </c>
      <c r="G24" s="85" t="s">
        <v>1893</v>
      </c>
      <c r="H24" s="85" t="str">
        <f t="shared" si="0"/>
        <v>MR20303001. Generar a 5 grupos poblacionales procesos orientados a la cogestión e incidencia de la sociedad civil en la agenda pública y en los procesos de toma de decisiones, durante el período de gobierno</v>
      </c>
      <c r="I24" s="62" t="s">
        <v>342</v>
      </c>
      <c r="J24" s="10"/>
      <c r="K24" s="25" t="s">
        <v>85</v>
      </c>
      <c r="L24" s="25">
        <v>0</v>
      </c>
      <c r="M24" s="25">
        <v>2019</v>
      </c>
      <c r="N24" s="25">
        <v>5</v>
      </c>
      <c r="O24" s="25">
        <v>5</v>
      </c>
      <c r="P24" s="25">
        <v>5</v>
      </c>
      <c r="Q24" s="25">
        <v>5</v>
      </c>
      <c r="R24" s="25">
        <v>5</v>
      </c>
      <c r="S24" s="10"/>
      <c r="T24" s="10"/>
      <c r="U24" s="10"/>
      <c r="V24" s="10"/>
      <c r="W24" s="10"/>
      <c r="X24" s="10"/>
      <c r="Y24" s="10"/>
      <c r="Z24" s="10"/>
      <c r="AA24" s="10"/>
      <c r="AB24" s="10"/>
    </row>
    <row r="25" spans="1:28" s="15" customFormat="1" ht="52" hidden="1" x14ac:dyDescent="0.3">
      <c r="A25" s="134">
        <v>22</v>
      </c>
      <c r="B25" s="25"/>
      <c r="C25" s="25">
        <v>20303</v>
      </c>
      <c r="D25" s="25">
        <v>20303002</v>
      </c>
      <c r="E25" s="25" t="str">
        <f t="shared" si="1"/>
        <v>MR20303002</v>
      </c>
      <c r="F25" s="25" t="s">
        <v>1850</v>
      </c>
      <c r="G25" s="85" t="s">
        <v>1852</v>
      </c>
      <c r="H25" s="85" t="str">
        <f t="shared" si="0"/>
        <v xml:space="preserve">MR20303002. Cumplir en 100% compromisos adquiridos con la ciudadanía y grupos de interés durante el periodo de gobierno										
</v>
      </c>
      <c r="I25" s="25" t="s">
        <v>435</v>
      </c>
      <c r="J25" s="10"/>
      <c r="K25" s="25" t="s">
        <v>85</v>
      </c>
      <c r="L25" s="65">
        <v>0.95</v>
      </c>
      <c r="M25" s="25">
        <v>2019</v>
      </c>
      <c r="N25" s="65">
        <v>1</v>
      </c>
      <c r="O25" s="25">
        <v>0</v>
      </c>
      <c r="P25" s="25">
        <v>20</v>
      </c>
      <c r="Q25" s="25">
        <v>30</v>
      </c>
      <c r="R25" s="25">
        <v>100</v>
      </c>
      <c r="S25" s="10"/>
      <c r="T25" s="10"/>
      <c r="U25" s="10"/>
      <c r="V25" s="10"/>
      <c r="W25" s="10"/>
      <c r="X25" s="10"/>
      <c r="Y25" s="10"/>
      <c r="Z25" s="10"/>
      <c r="AA25" s="10"/>
      <c r="AB25" s="10"/>
    </row>
    <row r="26" spans="1:28" s="15" customFormat="1" ht="65" hidden="1" x14ac:dyDescent="0.3">
      <c r="A26" s="134">
        <v>23</v>
      </c>
      <c r="B26" s="25"/>
      <c r="C26" s="25">
        <v>20303</v>
      </c>
      <c r="D26" s="25">
        <v>20303003</v>
      </c>
      <c r="E26" s="25" t="str">
        <f t="shared" si="1"/>
        <v>MR20303003</v>
      </c>
      <c r="F26" s="25" t="s">
        <v>1850</v>
      </c>
      <c r="G26" s="79" t="s">
        <v>1845</v>
      </c>
      <c r="H26" s="85" t="str">
        <f t="shared" si="0"/>
        <v>MR20303003. Incrementar en 16% la participación efectiva de los ciudadanos en los espacios de participación ciudadana convocados por la administración departamental durante el periodo de gobierno</v>
      </c>
      <c r="I26" s="25" t="s">
        <v>435</v>
      </c>
      <c r="J26" s="10"/>
      <c r="K26" s="25" t="s">
        <v>85</v>
      </c>
      <c r="L26" s="70">
        <v>1</v>
      </c>
      <c r="M26" s="25">
        <v>2019</v>
      </c>
      <c r="N26" s="70">
        <v>0.16</v>
      </c>
      <c r="O26" s="68">
        <v>4</v>
      </c>
      <c r="P26" s="68">
        <v>8</v>
      </c>
      <c r="Q26" s="68">
        <v>12</v>
      </c>
      <c r="R26" s="68">
        <v>16</v>
      </c>
      <c r="S26" s="10"/>
      <c r="T26" s="10"/>
      <c r="U26" s="10"/>
      <c r="V26" s="10"/>
      <c r="W26" s="10"/>
      <c r="X26" s="10"/>
      <c r="Y26" s="10"/>
      <c r="Z26" s="10"/>
      <c r="AA26" s="10"/>
      <c r="AB26" s="10"/>
    </row>
    <row r="27" spans="1:28" s="15" customFormat="1" ht="78" hidden="1" x14ac:dyDescent="0.3">
      <c r="A27" s="134">
        <v>24</v>
      </c>
      <c r="B27" s="25"/>
      <c r="C27" s="25">
        <v>20304</v>
      </c>
      <c r="D27" s="25">
        <v>20304001</v>
      </c>
      <c r="E27" s="25" t="str">
        <f t="shared" si="1"/>
        <v>MR20304001</v>
      </c>
      <c r="F27" s="25" t="s">
        <v>2081</v>
      </c>
      <c r="G27" s="85" t="s">
        <v>1915</v>
      </c>
      <c r="H27" s="85" t="str">
        <f t="shared" si="0"/>
        <v xml:space="preserve">MR20304001. Incrementar en cinco puntos porcentuales el índice de madurez de la política de Transparencia e Integridad de la gobernación del Valle durante el periodo de gobierno
                                                                               </v>
      </c>
      <c r="I27" s="62" t="s">
        <v>450</v>
      </c>
      <c r="J27" s="10"/>
      <c r="K27" s="25" t="s">
        <v>85</v>
      </c>
      <c r="L27" s="25">
        <v>73.5</v>
      </c>
      <c r="M27" s="25">
        <v>2018</v>
      </c>
      <c r="N27" s="25">
        <v>78.5</v>
      </c>
      <c r="O27" s="25">
        <v>74.5</v>
      </c>
      <c r="P27" s="25">
        <v>75.5</v>
      </c>
      <c r="Q27" s="25">
        <v>76.5</v>
      </c>
      <c r="R27" s="25">
        <v>78.5</v>
      </c>
      <c r="S27" s="10"/>
      <c r="T27" s="10"/>
      <c r="U27" s="10"/>
      <c r="V27" s="10"/>
      <c r="W27" s="10"/>
      <c r="X27" s="10"/>
      <c r="Y27" s="10"/>
      <c r="Z27" s="10"/>
      <c r="AA27" s="10"/>
      <c r="AB27" s="10"/>
    </row>
    <row r="28" spans="1:28" s="15" customFormat="1" ht="39" hidden="1" x14ac:dyDescent="0.3">
      <c r="A28" s="134">
        <v>25</v>
      </c>
      <c r="B28" s="25"/>
      <c r="C28" s="25">
        <v>20401</v>
      </c>
      <c r="D28" s="25">
        <v>20401001</v>
      </c>
      <c r="E28" s="25" t="str">
        <f t="shared" si="1"/>
        <v>MR20401001</v>
      </c>
      <c r="F28" s="25" t="s">
        <v>2082</v>
      </c>
      <c r="G28" s="85" t="s">
        <v>455</v>
      </c>
      <c r="H28" s="85" t="str">
        <f t="shared" si="0"/>
        <v>MR20401001. Mantener en 3 componentes del modelo de gestión territorial para la paz en funcionamiento anualmente</v>
      </c>
      <c r="I28" s="62" t="s">
        <v>258</v>
      </c>
      <c r="J28" s="10"/>
      <c r="K28" s="25" t="s">
        <v>298</v>
      </c>
      <c r="L28" s="25">
        <v>3</v>
      </c>
      <c r="M28" s="25">
        <v>2019</v>
      </c>
      <c r="N28" s="25">
        <v>3</v>
      </c>
      <c r="O28" s="25">
        <v>3</v>
      </c>
      <c r="P28" s="25">
        <v>3</v>
      </c>
      <c r="Q28" s="25">
        <v>3</v>
      </c>
      <c r="R28" s="25">
        <v>3</v>
      </c>
      <c r="S28" s="10"/>
      <c r="T28" s="10"/>
      <c r="U28" s="10"/>
      <c r="V28" s="10"/>
      <c r="W28" s="10"/>
      <c r="X28" s="10"/>
      <c r="Y28" s="10"/>
      <c r="Z28" s="10"/>
      <c r="AA28" s="10"/>
      <c r="AB28" s="10"/>
    </row>
    <row r="29" spans="1:28" s="15" customFormat="1" ht="65" hidden="1" x14ac:dyDescent="0.3">
      <c r="A29" s="134">
        <v>26</v>
      </c>
      <c r="B29" s="25"/>
      <c r="C29" s="25">
        <v>20402</v>
      </c>
      <c r="D29" s="25">
        <v>20402001</v>
      </c>
      <c r="E29" s="25" t="str">
        <f t="shared" si="1"/>
        <v>MR20402001</v>
      </c>
      <c r="F29" s="25" t="s">
        <v>2083</v>
      </c>
      <c r="G29" s="85" t="s">
        <v>1359</v>
      </c>
      <c r="H29" s="85" t="str">
        <f t="shared" si="0"/>
        <v>MR20402001. Mantener en 4 subregiones del Valle el apoyo a la ejecución de la reforma rural integral en el cuatrienio</v>
      </c>
      <c r="I29" s="62" t="s">
        <v>258</v>
      </c>
      <c r="J29" s="10"/>
      <c r="K29" s="25" t="s">
        <v>189</v>
      </c>
      <c r="L29" s="25">
        <v>3</v>
      </c>
      <c r="M29" s="25">
        <v>2019</v>
      </c>
      <c r="N29" s="25">
        <v>4</v>
      </c>
      <c r="O29" s="25">
        <v>0</v>
      </c>
      <c r="P29" s="25">
        <v>1</v>
      </c>
      <c r="Q29" s="25">
        <v>2</v>
      </c>
      <c r="R29" s="25">
        <v>4</v>
      </c>
      <c r="S29" s="10"/>
      <c r="T29" s="10"/>
      <c r="U29" s="10"/>
      <c r="V29" s="10"/>
      <c r="W29" s="10"/>
      <c r="X29" s="10"/>
      <c r="Y29" s="10"/>
      <c r="Z29" s="10"/>
      <c r="AA29" s="10"/>
      <c r="AB29" s="10"/>
    </row>
    <row r="30" spans="1:28" s="15" customFormat="1" ht="78" hidden="1" x14ac:dyDescent="0.3">
      <c r="A30" s="134">
        <v>27</v>
      </c>
      <c r="B30" s="25"/>
      <c r="C30" s="25">
        <v>20501</v>
      </c>
      <c r="D30" s="25">
        <v>20501001</v>
      </c>
      <c r="E30" s="25" t="str">
        <f t="shared" si="1"/>
        <v>MR20501001</v>
      </c>
      <c r="F30" s="25" t="s">
        <v>2084</v>
      </c>
      <c r="G30" s="85" t="s">
        <v>1887</v>
      </c>
      <c r="H30" s="85" t="str">
        <f t="shared" si="0"/>
        <v>MR20501001. Ejecutar 1 Plan de Acción único departamental de reincorporación como política publica que permita articular acciones</v>
      </c>
      <c r="I30" s="62" t="s">
        <v>258</v>
      </c>
      <c r="J30" s="10"/>
      <c r="K30" s="25" t="s">
        <v>85</v>
      </c>
      <c r="L30" s="25">
        <v>0</v>
      </c>
      <c r="M30" s="25">
        <v>2019</v>
      </c>
      <c r="N30" s="25">
        <v>1</v>
      </c>
      <c r="O30" s="25">
        <v>0</v>
      </c>
      <c r="P30" s="25">
        <v>1</v>
      </c>
      <c r="Q30" s="25">
        <v>1</v>
      </c>
      <c r="R30" s="25">
        <v>1</v>
      </c>
      <c r="S30" s="10"/>
      <c r="T30" s="10"/>
      <c r="U30" s="10"/>
      <c r="V30" s="10"/>
      <c r="W30" s="10"/>
      <c r="X30" s="10"/>
      <c r="Y30" s="10"/>
      <c r="Z30" s="10"/>
      <c r="AA30" s="10"/>
      <c r="AB30" s="10"/>
    </row>
    <row r="31" spans="1:28" s="15" customFormat="1" ht="91" hidden="1" x14ac:dyDescent="0.3">
      <c r="A31" s="134">
        <v>28</v>
      </c>
      <c r="B31" s="25"/>
      <c r="C31" s="25">
        <v>20502</v>
      </c>
      <c r="D31" s="25">
        <v>20502001</v>
      </c>
      <c r="E31" s="25" t="str">
        <f t="shared" si="1"/>
        <v>MR20502001</v>
      </c>
      <c r="F31" s="25" t="s">
        <v>2085</v>
      </c>
      <c r="G31" s="85" t="s">
        <v>475</v>
      </c>
      <c r="H31" s="85" t="str">
        <f t="shared" si="0"/>
        <v>MR20502001. Asistir técnicamente a 100 personas en su proceso de reincorporación</v>
      </c>
      <c r="I31" s="62" t="s">
        <v>258</v>
      </c>
      <c r="J31" s="10"/>
      <c r="K31" s="25" t="s">
        <v>189</v>
      </c>
      <c r="L31" s="25">
        <v>368</v>
      </c>
      <c r="M31" s="25">
        <v>2019</v>
      </c>
      <c r="N31" s="25">
        <v>100</v>
      </c>
      <c r="O31" s="25">
        <v>0</v>
      </c>
      <c r="P31" s="25">
        <v>100</v>
      </c>
      <c r="Q31" s="25">
        <v>100</v>
      </c>
      <c r="R31" s="25">
        <v>100</v>
      </c>
      <c r="S31" s="10"/>
      <c r="T31" s="10"/>
      <c r="U31" s="10"/>
      <c r="V31" s="10"/>
      <c r="W31" s="10"/>
      <c r="X31" s="10"/>
      <c r="Y31" s="10"/>
      <c r="Z31" s="10"/>
      <c r="AA31" s="10"/>
      <c r="AB31" s="10"/>
    </row>
    <row r="32" spans="1:28" s="15" customFormat="1" ht="39" hidden="1" x14ac:dyDescent="0.3">
      <c r="A32" s="134">
        <v>29</v>
      </c>
      <c r="B32" s="25"/>
      <c r="C32" s="25">
        <v>30101</v>
      </c>
      <c r="D32" s="25">
        <v>30101001</v>
      </c>
      <c r="E32" s="25" t="str">
        <f t="shared" si="1"/>
        <v>MR30101001</v>
      </c>
      <c r="F32" s="25" t="s">
        <v>2086</v>
      </c>
      <c r="G32" s="79" t="s">
        <v>485</v>
      </c>
      <c r="H32" s="85" t="str">
        <f t="shared" si="0"/>
        <v>MR30101001. Reacivar 4 apuestas productivas y/o clusters durante el periodo de gobierno</v>
      </c>
      <c r="I32" s="25" t="s">
        <v>484</v>
      </c>
      <c r="J32" s="10"/>
      <c r="K32" s="68" t="s">
        <v>486</v>
      </c>
      <c r="L32" s="68">
        <v>4</v>
      </c>
      <c r="M32" s="25">
        <v>2019</v>
      </c>
      <c r="N32" s="68">
        <v>4</v>
      </c>
      <c r="O32" s="68">
        <v>4</v>
      </c>
      <c r="P32" s="25">
        <v>4</v>
      </c>
      <c r="Q32" s="25">
        <v>4</v>
      </c>
      <c r="R32" s="68">
        <v>4</v>
      </c>
      <c r="S32" s="10"/>
      <c r="T32" s="10"/>
      <c r="U32" s="10"/>
      <c r="V32" s="10"/>
      <c r="W32" s="10"/>
      <c r="X32" s="10"/>
      <c r="Y32" s="10"/>
      <c r="Z32" s="10"/>
      <c r="AA32" s="10"/>
      <c r="AB32" s="10"/>
    </row>
    <row r="33" spans="1:28" s="15" customFormat="1" ht="39" hidden="1" x14ac:dyDescent="0.3">
      <c r="A33" s="134">
        <v>30</v>
      </c>
      <c r="B33" s="25"/>
      <c r="C33" s="25">
        <v>30102</v>
      </c>
      <c r="D33" s="25">
        <v>30102001</v>
      </c>
      <c r="E33" s="25" t="str">
        <f t="shared" si="1"/>
        <v>MR30102001</v>
      </c>
      <c r="F33" s="25" t="s">
        <v>2087</v>
      </c>
      <c r="G33" s="79" t="s">
        <v>1483</v>
      </c>
      <c r="H33" s="85" t="str">
        <f t="shared" si="0"/>
        <v>MR30102001. Atender a 40000 unidades económicas en un entorno de recuperación económica durante el periodo de gobierno</v>
      </c>
      <c r="I33" s="25" t="s">
        <v>484</v>
      </c>
      <c r="J33" s="10"/>
      <c r="K33" s="25" t="s">
        <v>85</v>
      </c>
      <c r="L33" s="25">
        <v>25310</v>
      </c>
      <c r="M33" s="25">
        <v>2019</v>
      </c>
      <c r="N33" s="25">
        <v>40000</v>
      </c>
      <c r="O33" s="25">
        <v>8000</v>
      </c>
      <c r="P33" s="25">
        <v>18000</v>
      </c>
      <c r="Q33" s="25">
        <v>28000</v>
      </c>
      <c r="R33" s="25">
        <v>40000</v>
      </c>
      <c r="S33" s="10"/>
      <c r="T33" s="10"/>
      <c r="U33" s="10"/>
      <c r="V33" s="10"/>
      <c r="W33" s="10"/>
      <c r="X33" s="10"/>
      <c r="Y33" s="10"/>
      <c r="Z33" s="10"/>
      <c r="AA33" s="10"/>
      <c r="AB33" s="10"/>
    </row>
    <row r="34" spans="1:28" s="15" customFormat="1" ht="117" hidden="1" x14ac:dyDescent="0.3">
      <c r="A34" s="134">
        <v>31</v>
      </c>
      <c r="B34" s="25"/>
      <c r="C34" s="25">
        <v>30102</v>
      </c>
      <c r="D34" s="25">
        <v>30102002</v>
      </c>
      <c r="E34" s="25" t="str">
        <f t="shared" si="1"/>
        <v>MR30102002</v>
      </c>
      <c r="F34" s="25" t="s">
        <v>2087</v>
      </c>
      <c r="G34" s="85" t="s">
        <v>502</v>
      </c>
      <c r="H34" s="85" t="str">
        <f t="shared" si="0"/>
        <v>MR30102002. Realizar 3 alianzas y acciones interinstitucionales con los sectores público, académico y solidario, que apunten a la atención técnica y financieramente de la población rural más vulnerable, los diferentes grupos poblacionales, cuidadores y personas con discapacidad, como aporte a la superación de la pobreza en el Valle del Cauca, durante el cuatrienio</v>
      </c>
      <c r="I34" s="62" t="s">
        <v>342</v>
      </c>
      <c r="J34" s="10"/>
      <c r="K34" s="25" t="s">
        <v>85</v>
      </c>
      <c r="L34" s="25">
        <v>0</v>
      </c>
      <c r="M34" s="25">
        <v>2019</v>
      </c>
      <c r="N34" s="25">
        <v>3</v>
      </c>
      <c r="O34" s="25">
        <v>0</v>
      </c>
      <c r="P34" s="25">
        <v>1</v>
      </c>
      <c r="Q34" s="25">
        <v>2</v>
      </c>
      <c r="R34" s="25">
        <v>3</v>
      </c>
      <c r="S34" s="10"/>
      <c r="T34" s="10"/>
      <c r="U34" s="10"/>
      <c r="V34" s="10"/>
      <c r="W34" s="10"/>
      <c r="X34" s="10"/>
      <c r="Y34" s="10"/>
      <c r="Z34" s="10"/>
      <c r="AA34" s="10"/>
      <c r="AB34" s="10"/>
    </row>
    <row r="35" spans="1:28" s="15" customFormat="1" ht="52" hidden="1" x14ac:dyDescent="0.3">
      <c r="A35" s="134">
        <v>32</v>
      </c>
      <c r="B35" s="25"/>
      <c r="C35" s="25">
        <v>30102</v>
      </c>
      <c r="D35" s="25">
        <v>30102003</v>
      </c>
      <c r="E35" s="25" t="str">
        <f t="shared" si="1"/>
        <v>MR30102003</v>
      </c>
      <c r="F35" s="25" t="s">
        <v>2087</v>
      </c>
      <c r="G35" s="85" t="s">
        <v>1364</v>
      </c>
      <c r="H35" s="85" t="str">
        <f t="shared" si="0"/>
        <v>MR30102003. Establecer un proceso para el mejoramiento de la calidad de vida de las mujeres y el sector LGBTIQ+ en el departamento, durante el cuatrienio</v>
      </c>
      <c r="I35" s="25" t="s">
        <v>484</v>
      </c>
      <c r="J35" s="10"/>
      <c r="K35" s="25" t="s">
        <v>85</v>
      </c>
      <c r="L35" s="25">
        <v>0</v>
      </c>
      <c r="M35" s="25">
        <v>2019</v>
      </c>
      <c r="N35" s="25">
        <v>1</v>
      </c>
      <c r="O35" s="25">
        <v>1</v>
      </c>
      <c r="P35" s="25">
        <v>1</v>
      </c>
      <c r="Q35" s="25">
        <v>1</v>
      </c>
      <c r="R35" s="25">
        <v>1</v>
      </c>
      <c r="S35" s="10"/>
      <c r="T35" s="10"/>
      <c r="U35" s="10"/>
      <c r="V35" s="10"/>
      <c r="W35" s="10"/>
      <c r="X35" s="10"/>
      <c r="Y35" s="10"/>
      <c r="Z35" s="10"/>
      <c r="AA35" s="10"/>
      <c r="AB35" s="10"/>
    </row>
    <row r="36" spans="1:28" s="15" customFormat="1" ht="65" hidden="1" x14ac:dyDescent="0.3">
      <c r="A36" s="134">
        <v>33</v>
      </c>
      <c r="B36" s="25"/>
      <c r="C36" s="25">
        <v>30103</v>
      </c>
      <c r="D36" s="25">
        <v>30103001</v>
      </c>
      <c r="E36" s="25" t="str">
        <f t="shared" si="1"/>
        <v>MR30103001</v>
      </c>
      <c r="F36" s="25" t="s">
        <v>2088</v>
      </c>
      <c r="G36" s="79" t="s">
        <v>1898</v>
      </c>
      <c r="H36" s="85" t="str">
        <f t="shared" ref="H36:H67" si="2">E36&amp;". "&amp;G36</f>
        <v>MR30103001. Incrementar en 10% las inversiones y reinversiones nacionales e internacionales para la reactivación económica del departamento del Valle del Cauca durante el periodo de gobierno</v>
      </c>
      <c r="I36" s="25" t="s">
        <v>484</v>
      </c>
      <c r="J36" s="10"/>
      <c r="K36" s="25" t="s">
        <v>85</v>
      </c>
      <c r="L36" s="65">
        <v>1</v>
      </c>
      <c r="M36" s="25">
        <v>2019</v>
      </c>
      <c r="N36" s="65">
        <v>0.1</v>
      </c>
      <c r="O36" s="25" t="s">
        <v>527</v>
      </c>
      <c r="P36" s="68">
        <v>5</v>
      </c>
      <c r="Q36" s="68">
        <v>7.5</v>
      </c>
      <c r="R36" s="68">
        <v>10</v>
      </c>
      <c r="S36" s="10"/>
      <c r="T36" s="10"/>
      <c r="U36" s="10"/>
      <c r="V36" s="10"/>
      <c r="W36" s="10"/>
      <c r="X36" s="10"/>
      <c r="Y36" s="10"/>
      <c r="Z36" s="10"/>
      <c r="AA36" s="10"/>
      <c r="AB36" s="10"/>
    </row>
    <row r="37" spans="1:28" s="18" customFormat="1" ht="52" hidden="1" x14ac:dyDescent="0.3">
      <c r="A37" s="134">
        <v>34</v>
      </c>
      <c r="B37" s="68"/>
      <c r="C37" s="68">
        <v>30201</v>
      </c>
      <c r="D37" s="68">
        <v>30201001</v>
      </c>
      <c r="E37" s="25" t="str">
        <f t="shared" si="1"/>
        <v>MR30201001</v>
      </c>
      <c r="F37" s="25" t="s">
        <v>2089</v>
      </c>
      <c r="G37" s="79" t="s">
        <v>1872</v>
      </c>
      <c r="H37" s="85" t="str">
        <f t="shared" si="2"/>
        <v>MR30201001. Aumentar en 2000 los beneficiarios por intervención y promoción de hábitat sostenible en zona urbana durante el periodo de gobierno</v>
      </c>
      <c r="I37" s="68" t="s">
        <v>242</v>
      </c>
      <c r="J37" s="16"/>
      <c r="K37" s="68" t="s">
        <v>85</v>
      </c>
      <c r="L37" s="68">
        <v>0</v>
      </c>
      <c r="M37" s="68">
        <v>2019</v>
      </c>
      <c r="N37" s="68">
        <v>2000</v>
      </c>
      <c r="O37" s="68">
        <v>0</v>
      </c>
      <c r="P37" s="68">
        <v>0</v>
      </c>
      <c r="Q37" s="68">
        <v>0</v>
      </c>
      <c r="R37" s="68">
        <v>2000</v>
      </c>
      <c r="S37" s="16"/>
      <c r="T37" s="16"/>
      <c r="U37" s="16"/>
      <c r="V37" s="16"/>
      <c r="W37" s="16"/>
      <c r="X37" s="16"/>
      <c r="Y37" s="16"/>
      <c r="Z37" s="16"/>
      <c r="AA37" s="16"/>
      <c r="AB37" s="16"/>
    </row>
    <row r="38" spans="1:28" s="18" customFormat="1" ht="91" hidden="1" x14ac:dyDescent="0.3">
      <c r="A38" s="134">
        <v>35</v>
      </c>
      <c r="B38" s="68"/>
      <c r="C38" s="68">
        <v>30202</v>
      </c>
      <c r="D38" s="68">
        <v>30202001</v>
      </c>
      <c r="E38" s="25" t="str">
        <f t="shared" si="1"/>
        <v>MR30202001</v>
      </c>
      <c r="F38" s="25" t="s">
        <v>2090</v>
      </c>
      <c r="G38" s="87" t="s">
        <v>1877</v>
      </c>
      <c r="H38" s="85" t="str">
        <f t="shared" si="2"/>
        <v>MR30202001. Beneficiar a 1.160.088 personas en cobertura, continuidad y calidad en agua potable y saneamiento básico por medio del Plan Departamental para el manejo empresarial de los servicios de Agua y saneamiento (PDA) durante el periodo de gobierno</v>
      </c>
      <c r="I38" s="68" t="s">
        <v>550</v>
      </c>
      <c r="J38" s="16"/>
      <c r="K38" s="68" t="s">
        <v>85</v>
      </c>
      <c r="L38" s="68">
        <v>1844742</v>
      </c>
      <c r="M38" s="68">
        <v>2019</v>
      </c>
      <c r="N38" s="68">
        <v>1160088</v>
      </c>
      <c r="O38" s="68">
        <v>290022</v>
      </c>
      <c r="P38" s="68">
        <v>580044</v>
      </c>
      <c r="Q38" s="68">
        <v>870066</v>
      </c>
      <c r="R38" s="68">
        <v>1160088</v>
      </c>
      <c r="S38" s="16"/>
      <c r="T38" s="16"/>
      <c r="U38" s="16"/>
      <c r="V38" s="16"/>
      <c r="W38" s="16"/>
      <c r="X38" s="16"/>
      <c r="Y38" s="16"/>
      <c r="Z38" s="16"/>
      <c r="AA38" s="16"/>
      <c r="AB38" s="16"/>
    </row>
    <row r="39" spans="1:28" s="15" customFormat="1" ht="65" hidden="1" x14ac:dyDescent="0.3">
      <c r="A39" s="134">
        <v>36</v>
      </c>
      <c r="B39" s="68"/>
      <c r="C39" s="68">
        <v>30202</v>
      </c>
      <c r="D39" s="68">
        <v>30202002</v>
      </c>
      <c r="E39" s="25" t="str">
        <f t="shared" si="1"/>
        <v>MR30202002</v>
      </c>
      <c r="F39" s="25" t="s">
        <v>2090</v>
      </c>
      <c r="G39" s="87" t="s">
        <v>573</v>
      </c>
      <c r="H39" s="85" t="str">
        <f t="shared" si="2"/>
        <v xml:space="preserve">MR30202002. Beneficiar a 372626 personas con infraestructura para la gestión integral del manejo de los residuos sólidos y peligrosos desde su origen hasta su disposición final
</v>
      </c>
      <c r="I39" s="25" t="s">
        <v>550</v>
      </c>
      <c r="J39" s="10"/>
      <c r="K39" s="25" t="s">
        <v>85</v>
      </c>
      <c r="L39" s="25">
        <v>0</v>
      </c>
      <c r="M39" s="25">
        <v>2019</v>
      </c>
      <c r="N39" s="25">
        <v>372626</v>
      </c>
      <c r="O39" s="25">
        <v>0</v>
      </c>
      <c r="P39" s="25">
        <v>0</v>
      </c>
      <c r="Q39" s="25">
        <v>0</v>
      </c>
      <c r="R39" s="25">
        <v>372626</v>
      </c>
      <c r="S39" s="10"/>
      <c r="T39" s="10"/>
      <c r="U39" s="10"/>
      <c r="V39" s="10"/>
      <c r="W39" s="10"/>
      <c r="X39" s="10"/>
      <c r="Y39" s="10"/>
      <c r="Z39" s="10"/>
      <c r="AA39" s="10"/>
      <c r="AB39" s="10"/>
    </row>
    <row r="40" spans="1:28" s="15" customFormat="1" ht="91" hidden="1" x14ac:dyDescent="0.3">
      <c r="A40" s="134">
        <v>37</v>
      </c>
      <c r="B40" s="25"/>
      <c r="C40" s="25">
        <v>30301</v>
      </c>
      <c r="D40" s="25">
        <v>30301001</v>
      </c>
      <c r="E40" s="25" t="str">
        <f t="shared" si="1"/>
        <v>MR30301001</v>
      </c>
      <c r="F40" s="25" t="s">
        <v>2091</v>
      </c>
      <c r="G40" s="85" t="s">
        <v>581</v>
      </c>
      <c r="H40" s="85" t="str">
        <f t="shared" si="2"/>
        <v>MR30301001. Incrementar en 5111 el número de estudiantes matriculados de las Universidades Públicas UCEVA, Universidad del Pacífico, INTEP, Universidad Nacional de Colombia - sede Palmira, Universidad del Valle, para el periodo 2020-2023, incluyendo otras modalidades</v>
      </c>
      <c r="I40" s="25" t="s">
        <v>580</v>
      </c>
      <c r="J40" s="10"/>
      <c r="K40" s="25" t="s">
        <v>85</v>
      </c>
      <c r="L40" s="25">
        <v>41243</v>
      </c>
      <c r="M40" s="25">
        <v>2019</v>
      </c>
      <c r="N40" s="25">
        <v>46354</v>
      </c>
      <c r="O40" s="25">
        <v>41243</v>
      </c>
      <c r="P40" s="25">
        <v>42408</v>
      </c>
      <c r="Q40" s="25">
        <v>44052</v>
      </c>
      <c r="R40" s="25">
        <v>46354</v>
      </c>
      <c r="S40" s="10"/>
      <c r="T40" s="10"/>
      <c r="U40" s="10"/>
      <c r="V40" s="10"/>
      <c r="W40" s="10"/>
      <c r="X40" s="10"/>
      <c r="Y40" s="10"/>
      <c r="Z40" s="10"/>
      <c r="AA40" s="10"/>
      <c r="AB40" s="10"/>
    </row>
    <row r="41" spans="1:28" s="15" customFormat="1" ht="104" hidden="1" x14ac:dyDescent="0.3">
      <c r="A41" s="134">
        <v>38</v>
      </c>
      <c r="B41" s="25"/>
      <c r="C41" s="25">
        <v>30301</v>
      </c>
      <c r="D41" s="25">
        <v>30301002</v>
      </c>
      <c r="E41" s="25" t="str">
        <f t="shared" si="1"/>
        <v>MR30301002</v>
      </c>
      <c r="F41" s="25" t="s">
        <v>2091</v>
      </c>
      <c r="G41" s="85" t="s">
        <v>2519</v>
      </c>
      <c r="H41" s="85" t="str">
        <f t="shared" si="2"/>
        <v>MR30301002. Aumentar en 0,1% por encima del promedio nacional, el Índice Sintético de Calidad Educativa -ISCE-, de las instituciones educativas oficiales de los municipios NO certificados del Valle del Cauca que atienden población escolar de los niveles básica primaria, secundaria y media, durante el periodo de gobierno</v>
      </c>
      <c r="I41" s="25" t="s">
        <v>94</v>
      </c>
      <c r="J41" s="10"/>
      <c r="K41" s="25" t="s">
        <v>85</v>
      </c>
      <c r="L41" s="64">
        <v>5.1999999999999998E-2</v>
      </c>
      <c r="M41" s="25">
        <v>2018</v>
      </c>
      <c r="N41" s="64">
        <v>5.2999999999999999E-2</v>
      </c>
      <c r="O41" s="25" t="s">
        <v>602</v>
      </c>
      <c r="P41" s="25" t="s">
        <v>602</v>
      </c>
      <c r="Q41" s="25" t="s">
        <v>602</v>
      </c>
      <c r="R41" s="25" t="s">
        <v>603</v>
      </c>
      <c r="S41" s="10"/>
      <c r="T41" s="10"/>
      <c r="U41" s="10"/>
      <c r="V41" s="10"/>
      <c r="W41" s="10"/>
      <c r="X41" s="10"/>
      <c r="Y41" s="10"/>
      <c r="Z41" s="10"/>
      <c r="AA41" s="10"/>
      <c r="AB41" s="10"/>
    </row>
    <row r="42" spans="1:28" s="18" customFormat="1" ht="78" hidden="1" x14ac:dyDescent="0.3">
      <c r="A42" s="134">
        <v>39</v>
      </c>
      <c r="B42" s="68"/>
      <c r="C42" s="68">
        <v>30302</v>
      </c>
      <c r="D42" s="68">
        <v>30302001</v>
      </c>
      <c r="E42" s="25" t="str">
        <f t="shared" si="1"/>
        <v>MR30302001</v>
      </c>
      <c r="F42" s="25" t="s">
        <v>2092</v>
      </c>
      <c r="G42" s="79" t="s">
        <v>627</v>
      </c>
      <c r="H42" s="85" t="str">
        <f t="shared" si="2"/>
        <v>MR30302001. Aumentar en 1400 los aportes destinados a la construcción de vivienda nueva de interes social y/o prioritario en zona urbana con conexión a servicios públicos  para reducir el déficit cuantitativo al terminar el periodo de gobierno</v>
      </c>
      <c r="I42" s="67" t="s">
        <v>242</v>
      </c>
      <c r="J42" s="16"/>
      <c r="K42" s="68" t="s">
        <v>85</v>
      </c>
      <c r="L42" s="68">
        <v>0</v>
      </c>
      <c r="M42" s="68">
        <v>2019</v>
      </c>
      <c r="N42" s="68" t="s">
        <v>628</v>
      </c>
      <c r="O42" s="68">
        <v>0</v>
      </c>
      <c r="P42" s="68">
        <v>420</v>
      </c>
      <c r="Q42" s="68">
        <v>952</v>
      </c>
      <c r="R42" s="68">
        <v>1400</v>
      </c>
      <c r="S42" s="16"/>
      <c r="T42" s="16"/>
      <c r="U42" s="16"/>
      <c r="V42" s="16"/>
      <c r="W42" s="16"/>
      <c r="X42" s="16"/>
      <c r="Y42" s="16"/>
      <c r="Z42" s="16"/>
      <c r="AA42" s="16"/>
      <c r="AB42" s="16"/>
    </row>
    <row r="43" spans="1:28" s="18" customFormat="1" ht="65" hidden="1" x14ac:dyDescent="0.3">
      <c r="A43" s="134">
        <v>40</v>
      </c>
      <c r="B43" s="68"/>
      <c r="C43" s="68">
        <v>30303</v>
      </c>
      <c r="D43" s="68">
        <v>30303001</v>
      </c>
      <c r="E43" s="25" t="str">
        <f t="shared" si="1"/>
        <v>MR30303001</v>
      </c>
      <c r="F43" s="25" t="s">
        <v>2093</v>
      </c>
      <c r="G43" s="79" t="s">
        <v>1892</v>
      </c>
      <c r="H43" s="85" t="str">
        <f t="shared" si="2"/>
        <v>MR30303001. Formular un 1 Plan maestro para la construcción y adecuación de infraestructura deportiva y recreativa en los municipios del Valle del Cauca, durante el período de gobierno</v>
      </c>
      <c r="I43" s="62" t="s">
        <v>82</v>
      </c>
      <c r="J43" s="16"/>
      <c r="K43" s="68" t="s">
        <v>85</v>
      </c>
      <c r="L43" s="68">
        <v>0</v>
      </c>
      <c r="M43" s="68">
        <v>2019</v>
      </c>
      <c r="N43" s="68">
        <v>1</v>
      </c>
      <c r="O43" s="68">
        <v>1</v>
      </c>
      <c r="P43" s="68">
        <v>1</v>
      </c>
      <c r="Q43" s="68">
        <v>1</v>
      </c>
      <c r="R43" s="68">
        <v>1</v>
      </c>
      <c r="S43" s="16"/>
      <c r="T43" s="16"/>
      <c r="U43" s="16"/>
      <c r="V43" s="16"/>
      <c r="W43" s="16"/>
      <c r="X43" s="16"/>
      <c r="Y43" s="16"/>
      <c r="Z43" s="16"/>
      <c r="AA43" s="16"/>
      <c r="AB43" s="16"/>
    </row>
    <row r="44" spans="1:28" s="18" customFormat="1" ht="39" hidden="1" x14ac:dyDescent="0.3">
      <c r="A44" s="134">
        <v>41</v>
      </c>
      <c r="B44" s="68"/>
      <c r="C44" s="68">
        <v>30304</v>
      </c>
      <c r="D44" s="68">
        <v>30304001</v>
      </c>
      <c r="E44" s="25" t="str">
        <f t="shared" si="1"/>
        <v>MR30304001</v>
      </c>
      <c r="F44" s="25" t="s">
        <v>2094</v>
      </c>
      <c r="G44" s="79" t="s">
        <v>1889</v>
      </c>
      <c r="H44" s="85" t="str">
        <f t="shared" si="2"/>
        <v>MR30304001. Ejecutar el 100% del Plan de Acción 2020-2023, del Plan decenal de la población negra</v>
      </c>
      <c r="I44" s="68" t="s">
        <v>636</v>
      </c>
      <c r="J44" s="16"/>
      <c r="K44" s="68" t="s">
        <v>85</v>
      </c>
      <c r="L44" s="68">
        <v>0</v>
      </c>
      <c r="M44" s="68">
        <v>2019</v>
      </c>
      <c r="N44" s="70">
        <v>1</v>
      </c>
      <c r="O44" s="68">
        <v>25</v>
      </c>
      <c r="P44" s="68">
        <v>50</v>
      </c>
      <c r="Q44" s="68">
        <v>75</v>
      </c>
      <c r="R44" s="68">
        <v>100</v>
      </c>
      <c r="S44" s="16"/>
      <c r="T44" s="16"/>
      <c r="U44" s="16"/>
      <c r="V44" s="16"/>
      <c r="W44" s="16"/>
      <c r="X44" s="16"/>
      <c r="Y44" s="16"/>
      <c r="Z44" s="16"/>
      <c r="AA44" s="16"/>
      <c r="AB44" s="16"/>
    </row>
    <row r="45" spans="1:28" s="18" customFormat="1" ht="52" hidden="1" x14ac:dyDescent="0.3">
      <c r="A45" s="134">
        <v>42</v>
      </c>
      <c r="B45" s="68"/>
      <c r="C45" s="68">
        <v>30304</v>
      </c>
      <c r="D45" s="68">
        <v>30304002</v>
      </c>
      <c r="E45" s="25" t="str">
        <f t="shared" si="1"/>
        <v>MR30304002</v>
      </c>
      <c r="F45" s="25" t="s">
        <v>2094</v>
      </c>
      <c r="G45" s="79" t="s">
        <v>1899</v>
      </c>
      <c r="H45" s="85" t="str">
        <f t="shared" si="2"/>
        <v>MR30304002. Mantener en 100% la ruta de cooperación interinstitucional para mejorar la atención al ciudadano, la convivencia y seguridad en el departamento del Valle del Cauca</v>
      </c>
      <c r="I45" s="62" t="s">
        <v>249</v>
      </c>
      <c r="J45" s="16"/>
      <c r="K45" s="68" t="s">
        <v>77</v>
      </c>
      <c r="L45" s="70">
        <v>1</v>
      </c>
      <c r="M45" s="68">
        <v>2019</v>
      </c>
      <c r="N45" s="70">
        <v>1</v>
      </c>
      <c r="O45" s="68">
        <v>100</v>
      </c>
      <c r="P45" s="68">
        <v>100</v>
      </c>
      <c r="Q45" s="68">
        <v>100</v>
      </c>
      <c r="R45" s="68">
        <v>100</v>
      </c>
      <c r="S45" s="16"/>
      <c r="T45" s="16"/>
      <c r="U45" s="16"/>
      <c r="V45" s="16"/>
      <c r="W45" s="16"/>
      <c r="X45" s="16"/>
      <c r="Y45" s="16"/>
      <c r="Z45" s="16"/>
      <c r="AA45" s="16"/>
      <c r="AB45" s="16"/>
    </row>
    <row r="46" spans="1:28" s="18" customFormat="1" ht="65" hidden="1" x14ac:dyDescent="0.3">
      <c r="A46" s="134">
        <v>43</v>
      </c>
      <c r="B46" s="68"/>
      <c r="C46" s="68">
        <v>30401</v>
      </c>
      <c r="D46" s="68">
        <v>30401001</v>
      </c>
      <c r="E46" s="25" t="str">
        <f t="shared" si="1"/>
        <v>MR30401001</v>
      </c>
      <c r="F46" s="25" t="s">
        <v>2095</v>
      </c>
      <c r="G46" s="79" t="s">
        <v>1862</v>
      </c>
      <c r="H46" s="85" t="str">
        <f t="shared" si="2"/>
        <v>MR30401001. Alcanzar un 35% de vías en buen estado de transitabilidad, de competencia departamental durante el periodo de gobierno</v>
      </c>
      <c r="I46" s="67" t="s">
        <v>130</v>
      </c>
      <c r="J46" s="16"/>
      <c r="K46" s="68" t="s">
        <v>189</v>
      </c>
      <c r="L46" s="71">
        <v>0.27100000000000002</v>
      </c>
      <c r="M46" s="68">
        <v>2019</v>
      </c>
      <c r="N46" s="70">
        <v>0.35</v>
      </c>
      <c r="O46" s="68" t="s">
        <v>652</v>
      </c>
      <c r="P46" s="68">
        <v>31</v>
      </c>
      <c r="Q46" s="68">
        <v>33</v>
      </c>
      <c r="R46" s="68">
        <v>35</v>
      </c>
      <c r="S46" s="16"/>
      <c r="T46" s="16"/>
      <c r="U46" s="16"/>
      <c r="V46" s="16"/>
      <c r="W46" s="16"/>
      <c r="X46" s="16"/>
      <c r="Y46" s="16"/>
      <c r="Z46" s="16"/>
      <c r="AA46" s="16"/>
      <c r="AB46" s="16"/>
    </row>
    <row r="47" spans="1:28" s="18" customFormat="1" ht="65" hidden="1" x14ac:dyDescent="0.3">
      <c r="A47" s="134">
        <v>44</v>
      </c>
      <c r="B47" s="68"/>
      <c r="C47" s="68">
        <v>30402</v>
      </c>
      <c r="D47" s="68">
        <v>30402001</v>
      </c>
      <c r="E47" s="25" t="str">
        <f t="shared" si="1"/>
        <v>MR30402001</v>
      </c>
      <c r="F47" s="25" t="s">
        <v>2096</v>
      </c>
      <c r="G47" s="79" t="s">
        <v>1846</v>
      </c>
      <c r="H47" s="85" t="str">
        <f t="shared" si="2"/>
        <v>MR30402001. Incrementar en 0,3% el índice de penetración de conexiones de Internet en los municipios del departamento del Valle del Cauca donde la ERT opera actualmente en el período de gobierno</v>
      </c>
      <c r="I47" s="67" t="s">
        <v>936</v>
      </c>
      <c r="J47" s="16"/>
      <c r="K47" s="68" t="s">
        <v>85</v>
      </c>
      <c r="L47" s="68" t="s">
        <v>665</v>
      </c>
      <c r="M47" s="68">
        <v>2019</v>
      </c>
      <c r="N47" s="71">
        <v>3.0000000000000001E-3</v>
      </c>
      <c r="O47" s="68" t="s">
        <v>667</v>
      </c>
      <c r="P47" s="68" t="s">
        <v>668</v>
      </c>
      <c r="Q47" s="68" t="s">
        <v>669</v>
      </c>
      <c r="R47" s="68" t="s">
        <v>666</v>
      </c>
      <c r="S47" s="16"/>
      <c r="T47" s="16"/>
      <c r="U47" s="16"/>
      <c r="V47" s="16"/>
      <c r="W47" s="16"/>
      <c r="X47" s="16"/>
      <c r="Y47" s="16"/>
      <c r="Z47" s="16"/>
      <c r="AA47" s="16"/>
      <c r="AB47" s="16"/>
    </row>
    <row r="48" spans="1:28" s="18" customFormat="1" ht="65" hidden="1" x14ac:dyDescent="0.3">
      <c r="A48" s="134">
        <v>45</v>
      </c>
      <c r="B48" s="68"/>
      <c r="C48" s="68">
        <v>30403</v>
      </c>
      <c r="D48" s="68">
        <v>30403001</v>
      </c>
      <c r="E48" s="25" t="str">
        <f t="shared" si="1"/>
        <v>MR30403001</v>
      </c>
      <c r="F48" s="25" t="s">
        <v>2097</v>
      </c>
      <c r="G48" s="79" t="s">
        <v>676</v>
      </c>
      <c r="H48" s="85" t="str">
        <f t="shared" si="2"/>
        <v>MR30403001. Reducir a 182 lesionados y fallecidos en siniestros viales durante el período de gobierno</v>
      </c>
      <c r="I48" s="67" t="s">
        <v>678</v>
      </c>
      <c r="J48" s="16"/>
      <c r="K48" s="68" t="s">
        <v>264</v>
      </c>
      <c r="L48" s="68">
        <v>222</v>
      </c>
      <c r="M48" s="68">
        <v>2019</v>
      </c>
      <c r="N48" s="68">
        <v>182</v>
      </c>
      <c r="O48" s="68">
        <v>212</v>
      </c>
      <c r="P48" s="68">
        <v>202</v>
      </c>
      <c r="Q48" s="68">
        <v>192</v>
      </c>
      <c r="R48" s="68">
        <v>182</v>
      </c>
      <c r="S48" s="16"/>
      <c r="T48" s="16"/>
      <c r="U48" s="16"/>
      <c r="V48" s="16"/>
      <c r="W48" s="16"/>
      <c r="X48" s="16"/>
      <c r="Y48" s="16"/>
      <c r="Z48" s="16"/>
      <c r="AA48" s="16"/>
      <c r="AB48" s="16"/>
    </row>
    <row r="49" spans="1:28" s="18" customFormat="1" ht="91" hidden="1" x14ac:dyDescent="0.3">
      <c r="A49" s="134">
        <v>46</v>
      </c>
      <c r="B49" s="68"/>
      <c r="C49" s="68">
        <v>40101</v>
      </c>
      <c r="D49" s="68">
        <v>40101001</v>
      </c>
      <c r="E49" s="25" t="str">
        <f t="shared" si="1"/>
        <v>MR40101001</v>
      </c>
      <c r="F49" s="25" t="s">
        <v>2098</v>
      </c>
      <c r="G49" s="79" t="s">
        <v>1918</v>
      </c>
      <c r="H49" s="85" t="str">
        <f t="shared" si="2"/>
        <v>MR40101001. Intervenir al menos 300 hectáreas con mecanismos que promueva la restauración, conservación, manejo, uso y aprovechamiento sostenible de la biodiversidad en ecosistemas estratégicos mediante participación comunitaria e interinstitucional durante el cuatrienio</v>
      </c>
      <c r="I49" s="67" t="s">
        <v>317</v>
      </c>
      <c r="J49" s="16"/>
      <c r="K49" s="68" t="s">
        <v>85</v>
      </c>
      <c r="L49" s="68">
        <v>0</v>
      </c>
      <c r="M49" s="68">
        <v>2019</v>
      </c>
      <c r="N49" s="68">
        <v>300</v>
      </c>
      <c r="O49" s="68">
        <v>50</v>
      </c>
      <c r="P49" s="68">
        <v>100</v>
      </c>
      <c r="Q49" s="68">
        <v>200</v>
      </c>
      <c r="R49" s="68">
        <v>300</v>
      </c>
      <c r="S49" s="16"/>
      <c r="T49" s="16"/>
      <c r="U49" s="16"/>
      <c r="V49" s="16"/>
      <c r="W49" s="16"/>
      <c r="X49" s="16"/>
      <c r="Y49" s="16"/>
      <c r="Z49" s="16"/>
      <c r="AA49" s="16"/>
      <c r="AB49" s="16"/>
    </row>
    <row r="50" spans="1:28" s="18" customFormat="1" ht="104" hidden="1" x14ac:dyDescent="0.3">
      <c r="A50" s="134">
        <v>47</v>
      </c>
      <c r="B50" s="68"/>
      <c r="C50" s="68">
        <v>40201</v>
      </c>
      <c r="D50" s="68">
        <v>40201001</v>
      </c>
      <c r="E50" s="25" t="str">
        <f t="shared" si="1"/>
        <v>MR40201001</v>
      </c>
      <c r="F50" s="25" t="s">
        <v>2099</v>
      </c>
      <c r="G50" s="79" t="s">
        <v>1919</v>
      </c>
      <c r="H50" s="85" t="str">
        <f t="shared" si="2"/>
        <v>MR40201001. Intervenir 1850 hectáreas de importancia estratégica dando cumplimiento a la ordenanza 445 del 2017 política publica de ambiente y gestión integral del recurso hídrico mediante mecanismos que protejan y conserven el recurso hídrico para los habitantes del Valle del Cauca en el cuatrienio</v>
      </c>
      <c r="I50" s="67" t="s">
        <v>317</v>
      </c>
      <c r="J50" s="16"/>
      <c r="K50" s="68" t="s">
        <v>85</v>
      </c>
      <c r="L50" s="68">
        <v>2400</v>
      </c>
      <c r="M50" s="68">
        <v>2019</v>
      </c>
      <c r="N50" s="68">
        <v>1850</v>
      </c>
      <c r="O50" s="68">
        <v>200</v>
      </c>
      <c r="P50" s="68">
        <v>600</v>
      </c>
      <c r="Q50" s="68">
        <v>1200</v>
      </c>
      <c r="R50" s="68">
        <v>1850</v>
      </c>
      <c r="S50" s="16"/>
      <c r="T50" s="16"/>
      <c r="U50" s="16"/>
      <c r="V50" s="16"/>
      <c r="W50" s="16"/>
      <c r="X50" s="16"/>
      <c r="Y50" s="16"/>
      <c r="Z50" s="16"/>
      <c r="AA50" s="16"/>
      <c r="AB50" s="16"/>
    </row>
    <row r="51" spans="1:28" s="18" customFormat="1" ht="65" hidden="1" x14ac:dyDescent="0.3">
      <c r="A51" s="134">
        <v>48</v>
      </c>
      <c r="B51" s="68"/>
      <c r="C51" s="68">
        <v>40301</v>
      </c>
      <c r="D51" s="68">
        <v>40301001</v>
      </c>
      <c r="E51" s="25" t="str">
        <f t="shared" si="1"/>
        <v>MR40301001</v>
      </c>
      <c r="F51" s="25" t="s">
        <v>2100</v>
      </c>
      <c r="G51" s="79" t="s">
        <v>1920</v>
      </c>
      <c r="H51" s="85" t="str">
        <f t="shared" si="2"/>
        <v>MR40301001. Gestionar 4 medidas de adaptación y mitigación que den cumplimiento al Plan Integral de Cambio Climático en el cuatrienio</v>
      </c>
      <c r="I51" s="67" t="s">
        <v>317</v>
      </c>
      <c r="J51" s="16"/>
      <c r="K51" s="68" t="s">
        <v>85</v>
      </c>
      <c r="L51" s="68">
        <v>0</v>
      </c>
      <c r="M51" s="68">
        <v>2019</v>
      </c>
      <c r="N51" s="68">
        <v>4</v>
      </c>
      <c r="O51" s="68">
        <v>0</v>
      </c>
      <c r="P51" s="68">
        <v>1</v>
      </c>
      <c r="Q51" s="68">
        <v>2</v>
      </c>
      <c r="R51" s="68">
        <v>4</v>
      </c>
      <c r="S51" s="16"/>
      <c r="T51" s="16"/>
      <c r="U51" s="16"/>
      <c r="V51" s="16"/>
      <c r="W51" s="16"/>
      <c r="X51" s="16"/>
      <c r="Y51" s="16"/>
      <c r="Z51" s="16"/>
      <c r="AA51" s="16"/>
      <c r="AB51" s="16"/>
    </row>
    <row r="52" spans="1:28" s="18" customFormat="1" ht="91" hidden="1" x14ac:dyDescent="0.3">
      <c r="A52" s="134">
        <v>49</v>
      </c>
      <c r="B52" s="68"/>
      <c r="C52" s="68">
        <v>40301</v>
      </c>
      <c r="D52" s="68">
        <v>40301002</v>
      </c>
      <c r="E52" s="25" t="str">
        <f t="shared" si="1"/>
        <v>MR40301002</v>
      </c>
      <c r="F52" s="25" t="s">
        <v>2100</v>
      </c>
      <c r="G52" s="79" t="s">
        <v>1882</v>
      </c>
      <c r="H52" s="85" t="str">
        <f t="shared" si="2"/>
        <v>MR40301002. Coordinar el Sistema Departamental de Gestión del Riesgo de Desastres a traves de la impementación y/o actualización de los elementos e instrurmentos establecidos en la Ley 1523 de 2012, con respecto a los procesos de conocimiento del riesgo, reducción del riesgo y manejo del desastre</v>
      </c>
      <c r="I52" s="67" t="s">
        <v>725</v>
      </c>
      <c r="J52" s="16"/>
      <c r="K52" s="68" t="s">
        <v>77</v>
      </c>
      <c r="L52" s="68">
        <v>1</v>
      </c>
      <c r="M52" s="68">
        <v>2019</v>
      </c>
      <c r="N52" s="68">
        <v>1</v>
      </c>
      <c r="O52" s="68">
        <v>1</v>
      </c>
      <c r="P52" s="68">
        <v>1</v>
      </c>
      <c r="Q52" s="68">
        <v>1</v>
      </c>
      <c r="R52" s="68">
        <v>1</v>
      </c>
      <c r="S52" s="16"/>
      <c r="T52" s="16"/>
      <c r="U52" s="16"/>
      <c r="V52" s="16"/>
      <c r="W52" s="16"/>
      <c r="X52" s="16"/>
      <c r="Y52" s="16"/>
      <c r="Z52" s="16"/>
      <c r="AA52" s="16"/>
      <c r="AB52" s="16"/>
    </row>
    <row r="53" spans="1:28" s="18" customFormat="1" ht="52" hidden="1" x14ac:dyDescent="0.3">
      <c r="A53" s="134">
        <v>50</v>
      </c>
      <c r="B53" s="68"/>
      <c r="C53" s="68">
        <v>40401</v>
      </c>
      <c r="D53" s="68">
        <v>40401001</v>
      </c>
      <c r="E53" s="25" t="str">
        <f t="shared" si="1"/>
        <v>MR40401001</v>
      </c>
      <c r="F53" s="25" t="s">
        <v>2101</v>
      </c>
      <c r="G53" s="79" t="s">
        <v>742</v>
      </c>
      <c r="H53" s="85" t="str">
        <f t="shared" si="2"/>
        <v>MR40401001. Implementar 1 mecanismo de participación de educación ambiental establecido en política de educación ambiental vigente en el periodo de gobierno</v>
      </c>
      <c r="I53" s="67" t="s">
        <v>317</v>
      </c>
      <c r="J53" s="16"/>
      <c r="K53" s="68" t="s">
        <v>85</v>
      </c>
      <c r="L53" s="68">
        <v>0</v>
      </c>
      <c r="M53" s="68">
        <v>2019</v>
      </c>
      <c r="N53" s="68">
        <v>1</v>
      </c>
      <c r="O53" s="68">
        <v>1</v>
      </c>
      <c r="P53" s="68">
        <v>1</v>
      </c>
      <c r="Q53" s="68">
        <v>1</v>
      </c>
      <c r="R53" s="68">
        <v>1</v>
      </c>
      <c r="S53" s="16"/>
      <c r="T53" s="16"/>
      <c r="U53" s="16"/>
      <c r="V53" s="16"/>
      <c r="W53" s="16"/>
      <c r="X53" s="16"/>
      <c r="Y53" s="16"/>
      <c r="Z53" s="16"/>
      <c r="AA53" s="16"/>
      <c r="AB53" s="16"/>
    </row>
    <row r="54" spans="1:28" s="18" customFormat="1" ht="52" hidden="1" x14ac:dyDescent="0.3">
      <c r="A54" s="134">
        <v>51</v>
      </c>
      <c r="B54" s="68"/>
      <c r="C54" s="68">
        <v>40501</v>
      </c>
      <c r="D54" s="68">
        <v>40501001</v>
      </c>
      <c r="E54" s="25" t="str">
        <f t="shared" si="1"/>
        <v>MR40501001</v>
      </c>
      <c r="F54" s="25" t="s">
        <v>2102</v>
      </c>
      <c r="G54" s="79" t="s">
        <v>763</v>
      </c>
      <c r="H54" s="85" t="str">
        <f t="shared" si="2"/>
        <v>MR40501001. Aprender a manejar una pandemia</v>
      </c>
      <c r="I54" s="68" t="s">
        <v>762</v>
      </c>
      <c r="J54" s="16"/>
      <c r="K54" s="68" t="s">
        <v>762</v>
      </c>
      <c r="L54" s="68" t="s">
        <v>762</v>
      </c>
      <c r="M54" s="68" t="s">
        <v>762</v>
      </c>
      <c r="N54" s="68" t="s">
        <v>762</v>
      </c>
      <c r="O54" s="68" t="s">
        <v>762</v>
      </c>
      <c r="P54" s="68" t="s">
        <v>762</v>
      </c>
      <c r="Q54" s="68" t="s">
        <v>762</v>
      </c>
      <c r="R54" s="68" t="s">
        <v>762</v>
      </c>
      <c r="S54" s="16"/>
      <c r="T54" s="16"/>
      <c r="U54" s="16"/>
      <c r="V54" s="16"/>
      <c r="W54" s="16"/>
      <c r="X54" s="16"/>
      <c r="Y54" s="16"/>
      <c r="Z54" s="16"/>
      <c r="AA54" s="16"/>
      <c r="AB54" s="16"/>
    </row>
    <row r="55" spans="1:28" s="18" customFormat="1" ht="52" hidden="1" x14ac:dyDescent="0.3">
      <c r="A55" s="134">
        <v>52</v>
      </c>
      <c r="B55" s="68"/>
      <c r="C55" s="68">
        <v>40502</v>
      </c>
      <c r="D55" s="68">
        <v>40502001</v>
      </c>
      <c r="E55" s="25" t="str">
        <f t="shared" si="1"/>
        <v>MR40502001</v>
      </c>
      <c r="F55" s="25" t="s">
        <v>2103</v>
      </c>
      <c r="G55" s="79" t="s">
        <v>763</v>
      </c>
      <c r="H55" s="85" t="str">
        <f t="shared" si="2"/>
        <v>MR40502001. Aprender a manejar una pandemia</v>
      </c>
      <c r="I55" s="68" t="s">
        <v>762</v>
      </c>
      <c r="J55" s="16"/>
      <c r="K55" s="68" t="s">
        <v>762</v>
      </c>
      <c r="L55" s="68" t="s">
        <v>762</v>
      </c>
      <c r="M55" s="68" t="s">
        <v>762</v>
      </c>
      <c r="N55" s="68" t="s">
        <v>762</v>
      </c>
      <c r="O55" s="68" t="s">
        <v>762</v>
      </c>
      <c r="P55" s="68" t="s">
        <v>762</v>
      </c>
      <c r="Q55" s="68" t="s">
        <v>762</v>
      </c>
      <c r="R55" s="68" t="s">
        <v>762</v>
      </c>
      <c r="S55" s="16"/>
      <c r="T55" s="16"/>
      <c r="U55" s="16"/>
      <c r="V55" s="16"/>
      <c r="W55" s="16"/>
      <c r="X55" s="16"/>
      <c r="Y55" s="16"/>
      <c r="Z55" s="16"/>
      <c r="AA55" s="16"/>
      <c r="AB55" s="16"/>
    </row>
    <row r="56" spans="1:28" s="18" customFormat="1" ht="52" hidden="1" x14ac:dyDescent="0.3">
      <c r="A56" s="134">
        <v>53</v>
      </c>
      <c r="B56" s="68"/>
      <c r="C56" s="68">
        <v>40503</v>
      </c>
      <c r="D56" s="68">
        <v>40503001</v>
      </c>
      <c r="E56" s="25" t="str">
        <f t="shared" si="1"/>
        <v>MR40503001</v>
      </c>
      <c r="F56" s="25" t="s">
        <v>2104</v>
      </c>
      <c r="G56" s="79" t="s">
        <v>763</v>
      </c>
      <c r="H56" s="85" t="str">
        <f t="shared" si="2"/>
        <v>MR40503001. Aprender a manejar una pandemia</v>
      </c>
      <c r="I56" s="68" t="s">
        <v>762</v>
      </c>
      <c r="J56" s="16"/>
      <c r="K56" s="68" t="s">
        <v>762</v>
      </c>
      <c r="L56" s="68" t="s">
        <v>762</v>
      </c>
      <c r="M56" s="68" t="s">
        <v>762</v>
      </c>
      <c r="N56" s="68" t="s">
        <v>762</v>
      </c>
      <c r="O56" s="68" t="s">
        <v>762</v>
      </c>
      <c r="P56" s="68" t="s">
        <v>762</v>
      </c>
      <c r="Q56" s="68" t="s">
        <v>762</v>
      </c>
      <c r="R56" s="68" t="s">
        <v>762</v>
      </c>
      <c r="S56" s="16"/>
      <c r="T56" s="16"/>
      <c r="U56" s="16"/>
      <c r="V56" s="16"/>
      <c r="W56" s="16"/>
      <c r="X56" s="16"/>
      <c r="Y56" s="16"/>
      <c r="Z56" s="16"/>
      <c r="AA56" s="16"/>
      <c r="AB56" s="16"/>
    </row>
    <row r="57" spans="1:28" s="18" customFormat="1" ht="52" hidden="1" x14ac:dyDescent="0.3">
      <c r="A57" s="134">
        <v>54</v>
      </c>
      <c r="B57" s="68"/>
      <c r="C57" s="68">
        <v>40504</v>
      </c>
      <c r="D57" s="68">
        <v>40504001</v>
      </c>
      <c r="E57" s="25" t="str">
        <f t="shared" si="1"/>
        <v>MR40504001</v>
      </c>
      <c r="F57" s="25" t="s">
        <v>2105</v>
      </c>
      <c r="G57" s="79" t="s">
        <v>763</v>
      </c>
      <c r="H57" s="85" t="str">
        <f t="shared" si="2"/>
        <v>MR40504001. Aprender a manejar una pandemia</v>
      </c>
      <c r="I57" s="68" t="s">
        <v>762</v>
      </c>
      <c r="J57" s="16"/>
      <c r="K57" s="68" t="s">
        <v>762</v>
      </c>
      <c r="L57" s="68" t="s">
        <v>762</v>
      </c>
      <c r="M57" s="68" t="s">
        <v>762</v>
      </c>
      <c r="N57" s="68" t="s">
        <v>762</v>
      </c>
      <c r="O57" s="68" t="s">
        <v>762</v>
      </c>
      <c r="P57" s="68" t="s">
        <v>762</v>
      </c>
      <c r="Q57" s="68" t="s">
        <v>762</v>
      </c>
      <c r="R57" s="68" t="s">
        <v>762</v>
      </c>
      <c r="S57" s="16"/>
      <c r="T57" s="16"/>
      <c r="U57" s="16"/>
      <c r="V57" s="16"/>
      <c r="W57" s="16"/>
      <c r="X57" s="16"/>
      <c r="Y57" s="16"/>
      <c r="Z57" s="16"/>
      <c r="AA57" s="16"/>
      <c r="AB57" s="16"/>
    </row>
    <row r="58" spans="1:28" s="18" customFormat="1" ht="39" hidden="1" x14ac:dyDescent="0.3">
      <c r="A58" s="134">
        <v>55</v>
      </c>
      <c r="B58" s="68"/>
      <c r="C58" s="68">
        <v>50101</v>
      </c>
      <c r="D58" s="68">
        <v>50101001</v>
      </c>
      <c r="E58" s="25" t="str">
        <f t="shared" si="1"/>
        <v>MR50101001</v>
      </c>
      <c r="F58" s="25" t="s">
        <v>2106</v>
      </c>
      <c r="G58" s="79" t="s">
        <v>1900</v>
      </c>
      <c r="H58" s="85" t="str">
        <f t="shared" si="2"/>
        <v>MR50101001. Resolver de fondo el 60% de las investigaciones disciplinarias que se radican en cada vigencia durante el cuatrienio</v>
      </c>
      <c r="I58" s="68" t="s">
        <v>775</v>
      </c>
      <c r="J58" s="16"/>
      <c r="K58" s="68" t="s">
        <v>85</v>
      </c>
      <c r="L58" s="68">
        <v>0</v>
      </c>
      <c r="M58" s="68">
        <v>2019</v>
      </c>
      <c r="N58" s="70">
        <v>0.6</v>
      </c>
      <c r="O58" s="68">
        <v>40</v>
      </c>
      <c r="P58" s="68">
        <v>50</v>
      </c>
      <c r="Q58" s="68">
        <v>60</v>
      </c>
      <c r="R58" s="68">
        <v>60</v>
      </c>
      <c r="S58" s="16"/>
      <c r="T58" s="16"/>
      <c r="U58" s="16"/>
      <c r="V58" s="16"/>
      <c r="W58" s="16"/>
      <c r="X58" s="16"/>
      <c r="Y58" s="16"/>
      <c r="Z58" s="16"/>
      <c r="AA58" s="16"/>
      <c r="AB58" s="16"/>
    </row>
    <row r="59" spans="1:28" s="18" customFormat="1" ht="52" hidden="1" x14ac:dyDescent="0.3">
      <c r="A59" s="134">
        <v>56</v>
      </c>
      <c r="B59" s="68"/>
      <c r="C59" s="68">
        <v>50101</v>
      </c>
      <c r="D59" s="68">
        <v>50101002</v>
      </c>
      <c r="E59" s="25" t="str">
        <f t="shared" si="1"/>
        <v>MR50101002</v>
      </c>
      <c r="F59" s="25" t="s">
        <v>2106</v>
      </c>
      <c r="G59" s="79" t="s">
        <v>1901</v>
      </c>
      <c r="H59" s="85" t="str">
        <f t="shared" si="2"/>
        <v>MR50101002. Incrementar 5% el índice de evaluación independiente al sistema de control interno de la gobernación del Valle del Cauca durante el periodo de gobierno</v>
      </c>
      <c r="I59" s="68" t="s">
        <v>781</v>
      </c>
      <c r="J59" s="16"/>
      <c r="K59" s="68" t="s">
        <v>189</v>
      </c>
      <c r="L59" s="71">
        <v>0.71199999999999997</v>
      </c>
      <c r="M59" s="68">
        <v>2019</v>
      </c>
      <c r="N59" s="69">
        <v>0.76200000000000001</v>
      </c>
      <c r="O59" s="68" t="s">
        <v>783</v>
      </c>
      <c r="P59" s="68" t="s">
        <v>784</v>
      </c>
      <c r="Q59" s="68" t="s">
        <v>785</v>
      </c>
      <c r="R59" s="68" t="s">
        <v>782</v>
      </c>
      <c r="S59" s="16"/>
      <c r="T59" s="16"/>
      <c r="U59" s="16"/>
      <c r="V59" s="16"/>
      <c r="W59" s="16"/>
      <c r="X59" s="16"/>
      <c r="Y59" s="16"/>
      <c r="Z59" s="16"/>
      <c r="AA59" s="16"/>
      <c r="AB59" s="16"/>
    </row>
    <row r="60" spans="1:28" s="18" customFormat="1" ht="52" hidden="1" x14ac:dyDescent="0.3">
      <c r="A60" s="134">
        <v>57</v>
      </c>
      <c r="B60" s="68"/>
      <c r="C60" s="68">
        <v>50102</v>
      </c>
      <c r="D60" s="68">
        <v>50102001</v>
      </c>
      <c r="E60" s="25" t="str">
        <f t="shared" si="1"/>
        <v>MR50102001</v>
      </c>
      <c r="F60" s="25" t="s">
        <v>2107</v>
      </c>
      <c r="G60" s="79" t="s">
        <v>1871</v>
      </c>
      <c r="H60" s="85" t="str">
        <f t="shared" si="2"/>
        <v>MR50102001. Aumentar a 47 las instituciones educativas oficiales en la clasificación en A+, A y B de las pruebas SABER durante el periodo de gobierno</v>
      </c>
      <c r="I60" s="68" t="s">
        <v>94</v>
      </c>
      <c r="J60" s="16"/>
      <c r="K60" s="68" t="s">
        <v>85</v>
      </c>
      <c r="L60" s="68">
        <v>37</v>
      </c>
      <c r="M60" s="68">
        <v>2019</v>
      </c>
      <c r="N60" s="68">
        <v>47</v>
      </c>
      <c r="O60" s="68">
        <v>39</v>
      </c>
      <c r="P60" s="68">
        <v>41</v>
      </c>
      <c r="Q60" s="68">
        <v>44</v>
      </c>
      <c r="R60" s="68">
        <v>47</v>
      </c>
      <c r="S60" s="16"/>
      <c r="T60" s="16"/>
      <c r="U60" s="16"/>
      <c r="V60" s="16"/>
      <c r="W60" s="16"/>
      <c r="X60" s="16"/>
      <c r="Y60" s="16"/>
      <c r="Z60" s="16"/>
      <c r="AA60" s="16"/>
      <c r="AB60" s="16"/>
    </row>
    <row r="61" spans="1:28" s="18" customFormat="1" ht="52" hidden="1" x14ac:dyDescent="0.3">
      <c r="A61" s="134">
        <v>58</v>
      </c>
      <c r="B61" s="68"/>
      <c r="C61" s="68">
        <v>50103</v>
      </c>
      <c r="D61" s="68">
        <v>50103001</v>
      </c>
      <c r="E61" s="25" t="str">
        <f t="shared" si="1"/>
        <v>MR50103001</v>
      </c>
      <c r="F61" s="25" t="s">
        <v>2108</v>
      </c>
      <c r="G61" s="79" t="s">
        <v>2523</v>
      </c>
      <c r="H61" s="85" t="str">
        <f t="shared" si="2"/>
        <v>MR50103001. Mantener por encima del 95% la cobertura de afiliación al SGSSS de la población del Valle del Cauca, anualmente durante el período de gobierno</v>
      </c>
      <c r="I61" s="68" t="s">
        <v>767</v>
      </c>
      <c r="J61" s="16"/>
      <c r="K61" s="68" t="s">
        <v>77</v>
      </c>
      <c r="L61" s="70">
        <v>0.95</v>
      </c>
      <c r="M61" s="68">
        <v>2019</v>
      </c>
      <c r="N61" s="70">
        <v>0.95</v>
      </c>
      <c r="O61" s="68">
        <v>95</v>
      </c>
      <c r="P61" s="68">
        <v>95</v>
      </c>
      <c r="Q61" s="68">
        <v>95</v>
      </c>
      <c r="R61" s="68">
        <v>95</v>
      </c>
      <c r="S61" s="16"/>
      <c r="T61" s="16"/>
      <c r="U61" s="16"/>
      <c r="V61" s="16"/>
      <c r="W61" s="16"/>
      <c r="X61" s="16"/>
      <c r="Y61" s="16"/>
      <c r="Z61" s="16"/>
      <c r="AA61" s="16"/>
      <c r="AB61" s="16"/>
    </row>
    <row r="62" spans="1:28" s="18" customFormat="1" ht="52" hidden="1" x14ac:dyDescent="0.3">
      <c r="A62" s="134">
        <v>59</v>
      </c>
      <c r="B62" s="68"/>
      <c r="C62" s="68">
        <v>50103</v>
      </c>
      <c r="D62" s="68">
        <v>50103002</v>
      </c>
      <c r="E62" s="25" t="str">
        <f t="shared" si="1"/>
        <v>MR50103002</v>
      </c>
      <c r="F62" s="25" t="s">
        <v>2108</v>
      </c>
      <c r="G62" s="79" t="s">
        <v>2522</v>
      </c>
      <c r="H62" s="85" t="str">
        <f t="shared" si="2"/>
        <v>MR50103002. 100% de las Direcciones Locales de Salud - DLS con cumpliento de las funciones esenciales en salud publica, en el periodo de gobierno</v>
      </c>
      <c r="I62" s="68" t="s">
        <v>767</v>
      </c>
      <c r="J62" s="16"/>
      <c r="K62" s="68" t="s">
        <v>77</v>
      </c>
      <c r="L62" s="70">
        <v>1</v>
      </c>
      <c r="M62" s="68">
        <v>2019</v>
      </c>
      <c r="N62" s="70">
        <v>1</v>
      </c>
      <c r="O62" s="68">
        <v>100</v>
      </c>
      <c r="P62" s="68">
        <v>100</v>
      </c>
      <c r="Q62" s="68">
        <v>100</v>
      </c>
      <c r="R62" s="68">
        <v>100</v>
      </c>
      <c r="S62" s="16"/>
      <c r="T62" s="16"/>
      <c r="U62" s="16"/>
      <c r="V62" s="16"/>
      <c r="W62" s="16"/>
      <c r="X62" s="16"/>
      <c r="Y62" s="16"/>
      <c r="Z62" s="16"/>
      <c r="AA62" s="16"/>
      <c r="AB62" s="16"/>
    </row>
    <row r="63" spans="1:28" s="18" customFormat="1" ht="52" hidden="1" x14ac:dyDescent="0.3">
      <c r="A63" s="134">
        <v>60</v>
      </c>
      <c r="B63" s="68"/>
      <c r="C63" s="68">
        <v>50103</v>
      </c>
      <c r="D63" s="68">
        <v>50103003</v>
      </c>
      <c r="E63" s="25" t="str">
        <f t="shared" si="1"/>
        <v>MR50103003</v>
      </c>
      <c r="F63" s="25" t="s">
        <v>2108</v>
      </c>
      <c r="G63" s="79" t="s">
        <v>2521</v>
      </c>
      <c r="H63" s="85" t="str">
        <f t="shared" si="2"/>
        <v>MR50103003. Lograr que el 100% de los entes territoriales implementen la estrategia de Atención Primaria en Salud - APS, durante el periodo de gobierno</v>
      </c>
      <c r="I63" s="68" t="s">
        <v>767</v>
      </c>
      <c r="J63" s="16"/>
      <c r="K63" s="68" t="s">
        <v>77</v>
      </c>
      <c r="L63" s="70">
        <v>1</v>
      </c>
      <c r="M63" s="68">
        <v>2019</v>
      </c>
      <c r="N63" s="70">
        <v>1</v>
      </c>
      <c r="O63" s="68">
        <v>100</v>
      </c>
      <c r="P63" s="68">
        <v>100</v>
      </c>
      <c r="Q63" s="68">
        <v>100</v>
      </c>
      <c r="R63" s="68">
        <v>100</v>
      </c>
      <c r="S63" s="16"/>
      <c r="T63" s="16"/>
      <c r="U63" s="16"/>
      <c r="V63" s="16"/>
      <c r="W63" s="16"/>
      <c r="X63" s="16"/>
      <c r="Y63" s="16"/>
      <c r="Z63" s="16"/>
      <c r="AA63" s="16"/>
      <c r="AB63" s="16"/>
    </row>
    <row r="64" spans="1:28" s="18" customFormat="1" ht="65" hidden="1" x14ac:dyDescent="0.3">
      <c r="A64" s="134">
        <v>61</v>
      </c>
      <c r="B64" s="68"/>
      <c r="C64" s="68">
        <v>50103</v>
      </c>
      <c r="D64" s="68">
        <v>50103004</v>
      </c>
      <c r="E64" s="25" t="str">
        <f t="shared" si="1"/>
        <v>MR50103004</v>
      </c>
      <c r="F64" s="25" t="s">
        <v>2108</v>
      </c>
      <c r="G64" s="79" t="s">
        <v>2520</v>
      </c>
      <c r="H64" s="85" t="str">
        <f t="shared" si="2"/>
        <v>MR50103004. Aumentar en 3 puntos cada año el promedio ponderado de cumplimiento del Sistema Obligatorio de Garantia de la Calidad SOGC en la prestacion de servicios de salud, en el período de gobierno</v>
      </c>
      <c r="I64" s="68" t="s">
        <v>767</v>
      </c>
      <c r="J64" s="16"/>
      <c r="K64" s="68" t="s">
        <v>85</v>
      </c>
      <c r="L64" s="68">
        <v>0</v>
      </c>
      <c r="M64" s="68">
        <v>2019</v>
      </c>
      <c r="N64" s="68">
        <v>3</v>
      </c>
      <c r="O64" s="68">
        <v>0</v>
      </c>
      <c r="P64" s="68">
        <v>1</v>
      </c>
      <c r="Q64" s="68">
        <v>2</v>
      </c>
      <c r="R64" s="68">
        <v>3</v>
      </c>
      <c r="S64" s="16"/>
      <c r="T64" s="16"/>
      <c r="U64" s="16"/>
      <c r="V64" s="16"/>
      <c r="W64" s="16"/>
      <c r="X64" s="16"/>
      <c r="Y64" s="16"/>
      <c r="Z64" s="16"/>
      <c r="AA64" s="16"/>
      <c r="AB64" s="16"/>
    </row>
    <row r="65" spans="1:629" s="18" customFormat="1" ht="117" hidden="1" x14ac:dyDescent="0.3">
      <c r="A65" s="134">
        <v>62</v>
      </c>
      <c r="B65" s="68"/>
      <c r="C65" s="68">
        <v>50103</v>
      </c>
      <c r="D65" s="68">
        <v>50103005</v>
      </c>
      <c r="E65" s="25" t="str">
        <f t="shared" si="1"/>
        <v>MR50103005</v>
      </c>
      <c r="F65" s="25" t="s">
        <v>2108</v>
      </c>
      <c r="G65" s="79" t="s">
        <v>1902</v>
      </c>
      <c r="H65" s="85" t="str">
        <f t="shared" si="2"/>
        <v xml:space="preserve">MR50103005. Implementar en el 100% de las empresas sociales del Estado procesos de gestión de la calidad
</v>
      </c>
      <c r="I65" s="68" t="s">
        <v>767</v>
      </c>
      <c r="J65" s="16"/>
      <c r="K65" s="68" t="s">
        <v>77</v>
      </c>
      <c r="L65" s="70">
        <v>1</v>
      </c>
      <c r="M65" s="68">
        <v>2019</v>
      </c>
      <c r="N65" s="70">
        <v>1</v>
      </c>
      <c r="O65" s="68">
        <v>100</v>
      </c>
      <c r="P65" s="68">
        <v>100</v>
      </c>
      <c r="Q65" s="68">
        <v>100</v>
      </c>
      <c r="R65" s="68">
        <v>100</v>
      </c>
      <c r="S65" s="16"/>
      <c r="T65" s="16"/>
      <c r="U65" s="16"/>
      <c r="V65" s="16"/>
      <c r="W65" s="16"/>
      <c r="X65" s="16"/>
      <c r="Y65" s="16"/>
      <c r="Z65" s="16"/>
      <c r="AA65" s="16"/>
      <c r="AB65" s="16"/>
    </row>
    <row r="66" spans="1:629" s="18" customFormat="1" ht="143" hidden="1" x14ac:dyDescent="0.3">
      <c r="A66" s="134">
        <v>63</v>
      </c>
      <c r="B66" s="68"/>
      <c r="C66" s="68">
        <v>50103</v>
      </c>
      <c r="D66" s="68">
        <v>50103006</v>
      </c>
      <c r="E66" s="25" t="str">
        <f t="shared" si="1"/>
        <v>MR50103006</v>
      </c>
      <c r="F66" s="25" t="s">
        <v>2108</v>
      </c>
      <c r="G66" s="79" t="s">
        <v>1921</v>
      </c>
      <c r="H66" s="85" t="str">
        <f t="shared" si="2"/>
        <v xml:space="preserve">MR50103006. Implementar un modelo integral de atención y gestión de información en salud, para incrementar la inteligencia sanitaria, en el marco de los determinantes sociales y la APS, mediante la aplicación de tecnologías de información y de comunicación, en el departamento a 2023
</v>
      </c>
      <c r="I66" s="68" t="s">
        <v>767</v>
      </c>
      <c r="J66" s="16"/>
      <c r="K66" s="68" t="s">
        <v>85</v>
      </c>
      <c r="L66" s="68">
        <v>0</v>
      </c>
      <c r="M66" s="68">
        <v>2019</v>
      </c>
      <c r="N66" s="68">
        <v>1</v>
      </c>
      <c r="O66" s="68">
        <v>0</v>
      </c>
      <c r="P66" s="68">
        <v>0</v>
      </c>
      <c r="Q66" s="68">
        <v>0</v>
      </c>
      <c r="R66" s="68">
        <v>1</v>
      </c>
      <c r="S66" s="16"/>
      <c r="T66" s="16"/>
      <c r="U66" s="16"/>
      <c r="V66" s="16"/>
      <c r="W66" s="16"/>
      <c r="X66" s="16"/>
      <c r="Y66" s="16"/>
      <c r="Z66" s="16"/>
      <c r="AA66" s="16"/>
      <c r="AB66" s="16"/>
    </row>
    <row r="67" spans="1:629" s="18" customFormat="1" ht="52" hidden="1" x14ac:dyDescent="0.3">
      <c r="A67" s="134">
        <v>64</v>
      </c>
      <c r="B67" s="68"/>
      <c r="C67" s="68">
        <v>50104</v>
      </c>
      <c r="D67" s="68">
        <v>50104001</v>
      </c>
      <c r="E67" s="25" t="str">
        <f t="shared" si="1"/>
        <v>MR50104001</v>
      </c>
      <c r="F67" s="25" t="s">
        <v>2109</v>
      </c>
      <c r="G67" s="79" t="s">
        <v>1879</v>
      </c>
      <c r="H67" s="85" t="str">
        <f t="shared" si="2"/>
        <v>MR50104001. Contar con un Modelo de atención de salud mental y convivencia social implementado en las entidades territoriales del departamento</v>
      </c>
      <c r="I67" s="68" t="s">
        <v>767</v>
      </c>
      <c r="J67" s="16"/>
      <c r="K67" s="68" t="s">
        <v>85</v>
      </c>
      <c r="L67" s="68">
        <v>0</v>
      </c>
      <c r="M67" s="68">
        <v>2019</v>
      </c>
      <c r="N67" s="68">
        <v>1</v>
      </c>
      <c r="O67" s="68">
        <v>1</v>
      </c>
      <c r="P67" s="68">
        <v>1</v>
      </c>
      <c r="Q67" s="68">
        <v>1</v>
      </c>
      <c r="R67" s="68">
        <v>1</v>
      </c>
      <c r="S67" s="16"/>
      <c r="T67" s="16"/>
      <c r="U67" s="16"/>
      <c r="V67" s="16"/>
      <c r="W67" s="16"/>
      <c r="X67" s="16"/>
      <c r="Y67" s="16"/>
      <c r="Z67" s="16"/>
      <c r="AA67" s="16"/>
      <c r="AB67" s="16"/>
    </row>
    <row r="68" spans="1:629" s="18" customFormat="1" ht="39" hidden="1" x14ac:dyDescent="0.3">
      <c r="A68" s="134">
        <v>65</v>
      </c>
      <c r="B68" s="68"/>
      <c r="C68" s="68">
        <v>50104</v>
      </c>
      <c r="D68" s="68">
        <v>50104002</v>
      </c>
      <c r="E68" s="25" t="str">
        <f t="shared" si="1"/>
        <v>MR50104002</v>
      </c>
      <c r="F68" s="25" t="s">
        <v>2109</v>
      </c>
      <c r="G68" s="79" t="s">
        <v>1880</v>
      </c>
      <c r="H68" s="85" t="str">
        <f t="shared" ref="H68:H99" si="3">E68&amp;". "&amp;G68</f>
        <v>MR50104002. Contener en 60 la tasa de casos intento suicida por cada 100.000 habitantes, anualmente durante el período de gobierno</v>
      </c>
      <c r="I68" s="68" t="s">
        <v>767</v>
      </c>
      <c r="J68" s="16"/>
      <c r="K68" s="68" t="s">
        <v>246</v>
      </c>
      <c r="L68" s="68">
        <v>60</v>
      </c>
      <c r="M68" s="68">
        <v>2018</v>
      </c>
      <c r="N68" s="68" t="s">
        <v>1311</v>
      </c>
      <c r="O68" s="68" t="s">
        <v>1311</v>
      </c>
      <c r="P68" s="68" t="s">
        <v>1311</v>
      </c>
      <c r="Q68" s="68" t="s">
        <v>1311</v>
      </c>
      <c r="R68" s="68" t="s">
        <v>1311</v>
      </c>
      <c r="S68" s="16"/>
      <c r="T68" s="16"/>
      <c r="U68" s="16"/>
      <c r="V68" s="16"/>
      <c r="W68" s="16"/>
      <c r="X68" s="16"/>
      <c r="Y68" s="16"/>
      <c r="Z68" s="16"/>
      <c r="AA68" s="16"/>
      <c r="AB68" s="16"/>
    </row>
    <row r="69" spans="1:629" s="18" customFormat="1" ht="65" hidden="1" x14ac:dyDescent="0.3">
      <c r="A69" s="134">
        <v>66</v>
      </c>
      <c r="B69" s="68"/>
      <c r="C69" s="68">
        <v>50105</v>
      </c>
      <c r="D69" s="68">
        <v>50105001</v>
      </c>
      <c r="E69" s="25" t="str">
        <f t="shared" si="1"/>
        <v>MR50105001</v>
      </c>
      <c r="F69" s="25" t="s">
        <v>2110</v>
      </c>
      <c r="G69" s="79" t="s">
        <v>2524</v>
      </c>
      <c r="H69" s="85" t="str">
        <f t="shared" si="3"/>
        <v>MR50105001. Adaptar a 5 el modelo de atención integral en salud de las poblaciones especiales del Valle del Cauca, a las necesidades y prioridades de los grupos vulnerables, durante el período de gobierno</v>
      </c>
      <c r="I69" s="68" t="s">
        <v>767</v>
      </c>
      <c r="J69" s="16"/>
      <c r="K69" s="68" t="s">
        <v>85</v>
      </c>
      <c r="L69" s="68">
        <v>0</v>
      </c>
      <c r="M69" s="68">
        <v>2019</v>
      </c>
      <c r="N69" s="68">
        <v>5</v>
      </c>
      <c r="O69" s="68">
        <v>1</v>
      </c>
      <c r="P69" s="68">
        <v>2</v>
      </c>
      <c r="Q69" s="68">
        <v>3</v>
      </c>
      <c r="R69" s="68">
        <v>5</v>
      </c>
      <c r="S69" s="16"/>
      <c r="T69" s="16"/>
      <c r="U69" s="16"/>
      <c r="V69" s="16"/>
      <c r="W69" s="16"/>
      <c r="X69" s="16"/>
      <c r="Y69" s="16"/>
      <c r="Z69" s="16"/>
      <c r="AA69" s="16"/>
      <c r="AB69" s="16"/>
    </row>
    <row r="70" spans="1:629" s="18" customFormat="1" ht="52" hidden="1" x14ac:dyDescent="0.3">
      <c r="A70" s="134">
        <v>67</v>
      </c>
      <c r="B70" s="68"/>
      <c r="C70" s="68">
        <v>50106</v>
      </c>
      <c r="D70" s="68">
        <v>50106001</v>
      </c>
      <c r="E70" s="25" t="str">
        <f t="shared" si="1"/>
        <v>MR50106001</v>
      </c>
      <c r="F70" s="25" t="s">
        <v>2111</v>
      </c>
      <c r="G70" s="79" t="s">
        <v>1922</v>
      </c>
      <c r="H70" s="85" t="str">
        <f t="shared" si="3"/>
        <v>MR50106001. Mantener por debajo de 6 la tasa de accidentes calificados como laborales por cada 100 trabajadores, durante durante el cuatrienio</v>
      </c>
      <c r="I70" s="68" t="s">
        <v>767</v>
      </c>
      <c r="J70" s="16"/>
      <c r="K70" s="68" t="s">
        <v>246</v>
      </c>
      <c r="L70" s="68" t="s">
        <v>896</v>
      </c>
      <c r="M70" s="68">
        <v>2019</v>
      </c>
      <c r="N70" s="68" t="s">
        <v>1431</v>
      </c>
      <c r="O70" s="68" t="s">
        <v>1431</v>
      </c>
      <c r="P70" s="68" t="s">
        <v>1431</v>
      </c>
      <c r="Q70" s="68" t="s">
        <v>1431</v>
      </c>
      <c r="R70" s="68" t="s">
        <v>1431</v>
      </c>
      <c r="S70" s="16"/>
      <c r="T70" s="16"/>
      <c r="U70" s="16"/>
      <c r="V70" s="16"/>
      <c r="W70" s="16"/>
      <c r="X70" s="16"/>
      <c r="Y70" s="16"/>
      <c r="Z70" s="16"/>
      <c r="AA70" s="16"/>
      <c r="AB70" s="16"/>
    </row>
    <row r="71" spans="1:629" s="18" customFormat="1" ht="52" hidden="1" x14ac:dyDescent="0.3">
      <c r="A71" s="134">
        <v>68</v>
      </c>
      <c r="B71" s="68"/>
      <c r="C71" s="68">
        <v>50107</v>
      </c>
      <c r="D71" s="68">
        <v>50107001</v>
      </c>
      <c r="E71" s="25" t="str">
        <f t="shared" ref="E71:E130" si="4">B$4&amp;D71</f>
        <v>MR50107001</v>
      </c>
      <c r="F71" s="25" t="s">
        <v>2112</v>
      </c>
      <c r="G71" s="79" t="s">
        <v>1923</v>
      </c>
      <c r="H71" s="85" t="str">
        <f t="shared" si="3"/>
        <v>MR50107001. Mantener en menos de 25 la razón de mortalidad Materna a 42 días por 100.000 nacidos vivos durante el período de gobierno</v>
      </c>
      <c r="I71" s="68" t="s">
        <v>767</v>
      </c>
      <c r="J71" s="16"/>
      <c r="K71" s="68" t="s">
        <v>246</v>
      </c>
      <c r="L71" s="68">
        <v>30</v>
      </c>
      <c r="M71" s="68">
        <v>2018</v>
      </c>
      <c r="N71" s="68" t="s">
        <v>2465</v>
      </c>
      <c r="O71" s="68" t="s">
        <v>2465</v>
      </c>
      <c r="P71" s="68" t="s">
        <v>2465</v>
      </c>
      <c r="Q71" s="68" t="s">
        <v>2465</v>
      </c>
      <c r="R71" s="68" t="s">
        <v>2465</v>
      </c>
      <c r="S71" s="16"/>
      <c r="T71" s="16"/>
      <c r="U71" s="16"/>
      <c r="V71" s="16"/>
      <c r="W71" s="16"/>
      <c r="X71" s="16"/>
      <c r="Y71" s="16"/>
      <c r="Z71" s="16"/>
      <c r="AA71" s="16"/>
      <c r="AB71" s="16"/>
    </row>
    <row r="72" spans="1:629" s="18" customFormat="1" ht="52" hidden="1" x14ac:dyDescent="0.3">
      <c r="A72" s="134">
        <v>69</v>
      </c>
      <c r="B72" s="68"/>
      <c r="C72" s="68">
        <v>50107</v>
      </c>
      <c r="D72" s="68">
        <v>50107002</v>
      </c>
      <c r="E72" s="25" t="str">
        <f t="shared" si="4"/>
        <v>MR50107002</v>
      </c>
      <c r="F72" s="25" t="s">
        <v>2112</v>
      </c>
      <c r="G72" s="79" t="s">
        <v>1436</v>
      </c>
      <c r="H72" s="85" t="str">
        <f t="shared" si="3"/>
        <v>MR50107002. Mantener en menos 1 el porcentaje de prevalencia de VIH en la población de 15 a 49 años, anualmente durante el período de gobierno</v>
      </c>
      <c r="I72" s="68" t="s">
        <v>767</v>
      </c>
      <c r="J72" s="16"/>
      <c r="K72" s="68" t="s">
        <v>246</v>
      </c>
      <c r="L72" s="68">
        <v>1</v>
      </c>
      <c r="M72" s="68">
        <v>2019</v>
      </c>
      <c r="N72" s="68" t="s">
        <v>1847</v>
      </c>
      <c r="O72" s="68" t="s">
        <v>1847</v>
      </c>
      <c r="P72" s="68" t="s">
        <v>1847</v>
      </c>
      <c r="Q72" s="68" t="s">
        <v>1847</v>
      </c>
      <c r="R72" s="68" t="s">
        <v>1847</v>
      </c>
      <c r="S72" s="16"/>
      <c r="T72" s="16"/>
      <c r="U72" s="16"/>
      <c r="V72" s="16"/>
      <c r="W72" s="16"/>
      <c r="X72" s="16"/>
      <c r="Y72" s="16"/>
      <c r="Z72" s="16"/>
      <c r="AA72" s="16"/>
      <c r="AB72" s="16"/>
    </row>
    <row r="73" spans="1:629" s="18" customFormat="1" ht="52" hidden="1" x14ac:dyDescent="0.3">
      <c r="A73" s="134">
        <v>70</v>
      </c>
      <c r="B73" s="68"/>
      <c r="C73" s="68">
        <v>50107</v>
      </c>
      <c r="D73" s="68">
        <v>50107003</v>
      </c>
      <c r="E73" s="25" t="str">
        <f t="shared" si="4"/>
        <v>MR50107003</v>
      </c>
      <c r="F73" s="25" t="s">
        <v>2112</v>
      </c>
      <c r="G73" s="79" t="s">
        <v>1437</v>
      </c>
      <c r="H73" s="85" t="str">
        <f t="shared" si="3"/>
        <v>MR50107003. Mantener en menos de 48 el número de nacimientos por cada mil mujeres de 15 a 19 años, anualmente durante el período de gobierno</v>
      </c>
      <c r="I73" s="68" t="s">
        <v>767</v>
      </c>
      <c r="J73" s="16"/>
      <c r="K73" s="68" t="s">
        <v>246</v>
      </c>
      <c r="L73" s="68">
        <v>48.9</v>
      </c>
      <c r="M73" s="68">
        <v>2019</v>
      </c>
      <c r="N73" s="68" t="s">
        <v>1848</v>
      </c>
      <c r="O73" s="68" t="s">
        <v>1848</v>
      </c>
      <c r="P73" s="68" t="s">
        <v>1848</v>
      </c>
      <c r="Q73" s="68" t="s">
        <v>1848</v>
      </c>
      <c r="R73" s="68" t="s">
        <v>1848</v>
      </c>
      <c r="S73" s="16"/>
      <c r="T73" s="16"/>
      <c r="U73" s="16"/>
      <c r="V73" s="16"/>
      <c r="W73" s="16"/>
      <c r="X73" s="16"/>
      <c r="Y73" s="16"/>
      <c r="Z73" s="16"/>
      <c r="AA73" s="16"/>
      <c r="AB73" s="16"/>
    </row>
    <row r="74" spans="1:629" s="18" customFormat="1" ht="39" hidden="1" x14ac:dyDescent="0.3">
      <c r="A74" s="134">
        <v>71</v>
      </c>
      <c r="B74" s="68"/>
      <c r="C74" s="68">
        <v>50107</v>
      </c>
      <c r="D74" s="68">
        <v>50107004</v>
      </c>
      <c r="E74" s="25" t="str">
        <f t="shared" si="4"/>
        <v>MR50107004</v>
      </c>
      <c r="F74" s="25" t="s">
        <v>2112</v>
      </c>
      <c r="G74" s="79" t="s">
        <v>1924</v>
      </c>
      <c r="H74" s="85" t="str">
        <f t="shared" si="3"/>
        <v>MR50107004. Reducir a 1 la tasa de sífilis congénita por 1000 nacidos vivos, anualmente durante el período de gobierno</v>
      </c>
      <c r="I74" s="68" t="s">
        <v>767</v>
      </c>
      <c r="J74" s="16"/>
      <c r="K74" s="68" t="s">
        <v>246</v>
      </c>
      <c r="L74" s="68">
        <v>1</v>
      </c>
      <c r="M74" s="68">
        <v>2019</v>
      </c>
      <c r="N74" s="68" t="s">
        <v>1312</v>
      </c>
      <c r="O74" s="68" t="s">
        <v>1312</v>
      </c>
      <c r="P74" s="68" t="s">
        <v>1312</v>
      </c>
      <c r="Q74" s="68" t="s">
        <v>1312</v>
      </c>
      <c r="R74" s="68" t="s">
        <v>1312</v>
      </c>
      <c r="S74" s="16"/>
      <c r="T74" s="16"/>
      <c r="U74" s="16"/>
      <c r="V74" s="16"/>
      <c r="W74" s="16"/>
      <c r="X74" s="16"/>
      <c r="Y74" s="16"/>
      <c r="Z74" s="16"/>
      <c r="AA74" s="16"/>
      <c r="AB74" s="16"/>
    </row>
    <row r="75" spans="1:629" s="18" customFormat="1" ht="65" hidden="1" x14ac:dyDescent="0.3">
      <c r="A75" s="134">
        <v>72</v>
      </c>
      <c r="B75" s="68"/>
      <c r="C75" s="68">
        <v>50107</v>
      </c>
      <c r="D75" s="68">
        <v>50107005</v>
      </c>
      <c r="E75" s="25" t="str">
        <f t="shared" si="4"/>
        <v>MR50107005</v>
      </c>
      <c r="F75" s="25" t="s">
        <v>2112</v>
      </c>
      <c r="G75" s="79" t="s">
        <v>1881</v>
      </c>
      <c r="H75" s="85" t="str">
        <f t="shared" si="3"/>
        <v>MR50107005. Contener en el 30%, el porcentaje de violencia de gènero y sexual en Niños, Niñas y Adolescentes que han sufrido maltrato físico, psicológico o sexual, anualmente durante el período de gobierno</v>
      </c>
      <c r="I75" s="68" t="s">
        <v>767</v>
      </c>
      <c r="J75" s="16"/>
      <c r="K75" s="68" t="s">
        <v>246</v>
      </c>
      <c r="L75" s="70">
        <v>0.3</v>
      </c>
      <c r="M75" s="68">
        <v>2018</v>
      </c>
      <c r="N75" s="68" t="s">
        <v>1435</v>
      </c>
      <c r="O75" s="68" t="s">
        <v>1313</v>
      </c>
      <c r="P75" s="68" t="s">
        <v>1313</v>
      </c>
      <c r="Q75" s="68" t="s">
        <v>1313</v>
      </c>
      <c r="R75" s="68" t="s">
        <v>1313</v>
      </c>
      <c r="S75" s="16"/>
      <c r="T75" s="16"/>
      <c r="U75" s="16"/>
      <c r="V75" s="16"/>
      <c r="W75" s="16"/>
      <c r="X75" s="16"/>
      <c r="Y75" s="16"/>
      <c r="Z75" s="16"/>
      <c r="AA75" s="16"/>
      <c r="AB75" s="16"/>
    </row>
    <row r="76" spans="1:629" s="18" customFormat="1" ht="65" hidden="1" x14ac:dyDescent="0.3">
      <c r="A76" s="134">
        <v>73</v>
      </c>
      <c r="B76" s="68"/>
      <c r="C76" s="68">
        <v>50108</v>
      </c>
      <c r="D76" s="68">
        <v>50108001</v>
      </c>
      <c r="E76" s="25" t="str">
        <f t="shared" si="4"/>
        <v>MR50108001</v>
      </c>
      <c r="F76" s="25" t="s">
        <v>2113</v>
      </c>
      <c r="G76" s="79" t="s">
        <v>1917</v>
      </c>
      <c r="H76" s="85" t="str">
        <f t="shared" si="3"/>
        <v>MR50108001. Mantener en menos de 2000, la tasa ajustada de años de vida potencialmente perdidos por 100 mil habitantes debido a Enfermedades Crónicas No trasmisibles- ECNT-, durante el período de gobierno</v>
      </c>
      <c r="I76" s="68" t="s">
        <v>767</v>
      </c>
      <c r="J76" s="16"/>
      <c r="K76" s="68" t="s">
        <v>85</v>
      </c>
      <c r="L76" s="68">
        <v>1931</v>
      </c>
      <c r="M76" s="68">
        <v>2017</v>
      </c>
      <c r="N76" s="68">
        <v>2000</v>
      </c>
      <c r="O76" s="68">
        <v>2000</v>
      </c>
      <c r="P76" s="68">
        <v>2000</v>
      </c>
      <c r="Q76" s="68">
        <v>2000</v>
      </c>
      <c r="R76" s="68">
        <v>2000</v>
      </c>
      <c r="S76" s="16"/>
      <c r="T76" s="16"/>
      <c r="U76" s="16"/>
      <c r="V76" s="16"/>
      <c r="W76" s="16"/>
      <c r="X76" s="16"/>
      <c r="Y76" s="16"/>
      <c r="Z76" s="16"/>
      <c r="AA76" s="16"/>
      <c r="AB76" s="16"/>
    </row>
    <row r="77" spans="1:629" s="21" customFormat="1" ht="52" hidden="1" x14ac:dyDescent="0.3">
      <c r="A77" s="134">
        <v>74</v>
      </c>
      <c r="B77" s="72"/>
      <c r="C77" s="72">
        <v>50109</v>
      </c>
      <c r="D77" s="68">
        <v>50109001</v>
      </c>
      <c r="E77" s="25" t="str">
        <f t="shared" si="4"/>
        <v>MR50109001</v>
      </c>
      <c r="F77" s="25" t="s">
        <v>2114</v>
      </c>
      <c r="G77" s="79" t="s">
        <v>1925</v>
      </c>
      <c r="H77" s="85" t="str">
        <f t="shared" si="3"/>
        <v>MR50109001. Mantener por debajo de 680 casos por 100 mil habitantes,  la tasa de incidencia de Dengue, anualmente durante el período de gobierno</v>
      </c>
      <c r="I77" s="72" t="s">
        <v>767</v>
      </c>
      <c r="J77" s="16"/>
      <c r="K77" s="72" t="s">
        <v>246</v>
      </c>
      <c r="L77" s="72">
        <v>680</v>
      </c>
      <c r="M77" s="72">
        <v>2019</v>
      </c>
      <c r="N77" s="72" t="s">
        <v>1446</v>
      </c>
      <c r="O77" s="72" t="s">
        <v>1446</v>
      </c>
      <c r="P77" s="72" t="s">
        <v>1446</v>
      </c>
      <c r="Q77" s="72" t="s">
        <v>1446</v>
      </c>
      <c r="R77" s="72" t="s">
        <v>1446</v>
      </c>
      <c r="S77" s="16"/>
      <c r="T77" s="16"/>
      <c r="U77" s="16"/>
      <c r="V77" s="16"/>
      <c r="W77" s="16"/>
      <c r="X77" s="16"/>
      <c r="Y77" s="16"/>
      <c r="Z77" s="16"/>
      <c r="AA77" s="16"/>
      <c r="AB77" s="16"/>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c r="IV77" s="18"/>
      <c r="IW77" s="18"/>
      <c r="IX77" s="18"/>
      <c r="IY77" s="18"/>
      <c r="IZ77" s="18"/>
      <c r="JA77" s="18"/>
      <c r="JB77" s="18"/>
      <c r="JC77" s="18"/>
      <c r="JD77" s="18"/>
      <c r="JE77" s="18"/>
      <c r="JF77" s="18"/>
      <c r="JG77" s="18"/>
      <c r="JH77" s="18"/>
      <c r="JI77" s="18"/>
      <c r="JJ77" s="18"/>
      <c r="JK77" s="18"/>
      <c r="JL77" s="18"/>
      <c r="JM77" s="18"/>
      <c r="JN77" s="18"/>
      <c r="JO77" s="18"/>
      <c r="JP77" s="18"/>
      <c r="JQ77" s="18"/>
      <c r="JR77" s="18"/>
      <c r="JS77" s="18"/>
      <c r="JT77" s="18"/>
      <c r="JU77" s="18"/>
      <c r="JV77" s="18"/>
      <c r="JW77" s="18"/>
      <c r="JX77" s="18"/>
      <c r="JY77" s="18"/>
      <c r="JZ77" s="18"/>
      <c r="KA77" s="18"/>
      <c r="KB77" s="18"/>
      <c r="KC77" s="18"/>
      <c r="KD77" s="18"/>
      <c r="KE77" s="18"/>
      <c r="KF77" s="18"/>
      <c r="KG77" s="18"/>
      <c r="KH77" s="18"/>
      <c r="KI77" s="18"/>
      <c r="KJ77" s="18"/>
      <c r="KK77" s="18"/>
      <c r="KL77" s="18"/>
      <c r="KM77" s="18"/>
      <c r="KN77" s="18"/>
      <c r="KO77" s="18"/>
      <c r="KP77" s="18"/>
      <c r="KQ77" s="18"/>
      <c r="KR77" s="18"/>
      <c r="KS77" s="18"/>
      <c r="KT77" s="18"/>
      <c r="KU77" s="18"/>
      <c r="KV77" s="18"/>
      <c r="KW77" s="18"/>
      <c r="KX77" s="18"/>
      <c r="KY77" s="18"/>
      <c r="KZ77" s="18"/>
      <c r="LA77" s="18"/>
      <c r="LB77" s="18"/>
      <c r="LC77" s="18"/>
      <c r="LD77" s="18"/>
      <c r="LE77" s="18"/>
      <c r="LF77" s="18"/>
      <c r="LG77" s="18"/>
      <c r="LH77" s="18"/>
      <c r="LI77" s="18"/>
      <c r="LJ77" s="18"/>
      <c r="LK77" s="18"/>
      <c r="LL77" s="18"/>
      <c r="LM77" s="18"/>
      <c r="LN77" s="18"/>
      <c r="LO77" s="18"/>
      <c r="LP77" s="18"/>
      <c r="LQ77" s="18"/>
      <c r="LR77" s="18"/>
      <c r="LS77" s="18"/>
      <c r="LT77" s="18"/>
      <c r="LU77" s="18"/>
      <c r="LV77" s="18"/>
      <c r="LW77" s="18"/>
      <c r="LX77" s="18"/>
      <c r="LY77" s="18"/>
      <c r="LZ77" s="18"/>
      <c r="MA77" s="18"/>
      <c r="MB77" s="18"/>
      <c r="MC77" s="18"/>
      <c r="MD77" s="18"/>
      <c r="ME77" s="18"/>
      <c r="MF77" s="18"/>
      <c r="MG77" s="18"/>
      <c r="MH77" s="18"/>
      <c r="MI77" s="18"/>
      <c r="MJ77" s="18"/>
      <c r="MK77" s="18"/>
      <c r="ML77" s="18"/>
      <c r="MM77" s="18"/>
      <c r="MN77" s="18"/>
      <c r="MO77" s="18"/>
      <c r="MP77" s="18"/>
      <c r="MQ77" s="18"/>
      <c r="MR77" s="18"/>
      <c r="MS77" s="18"/>
      <c r="MT77" s="18"/>
      <c r="MU77" s="18"/>
      <c r="MV77" s="18"/>
      <c r="MW77" s="18"/>
      <c r="MX77" s="18"/>
      <c r="MY77" s="18"/>
      <c r="MZ77" s="18"/>
      <c r="NA77" s="18"/>
      <c r="NB77" s="18"/>
      <c r="NC77" s="18"/>
      <c r="ND77" s="18"/>
      <c r="NE77" s="18"/>
      <c r="NF77" s="18"/>
      <c r="NG77" s="18"/>
      <c r="NH77" s="18"/>
      <c r="NI77" s="18"/>
      <c r="NJ77" s="18"/>
      <c r="NK77" s="18"/>
      <c r="NL77" s="18"/>
      <c r="NM77" s="18"/>
      <c r="NN77" s="18"/>
      <c r="NO77" s="18"/>
      <c r="NP77" s="18"/>
      <c r="NQ77" s="18"/>
      <c r="NR77" s="18"/>
      <c r="NS77" s="18"/>
      <c r="NT77" s="18"/>
      <c r="NU77" s="18"/>
      <c r="NV77" s="18"/>
      <c r="NW77" s="18"/>
      <c r="NX77" s="18"/>
      <c r="NY77" s="18"/>
      <c r="NZ77" s="18"/>
      <c r="OA77" s="18"/>
      <c r="OB77" s="18"/>
      <c r="OC77" s="18"/>
      <c r="OD77" s="18"/>
      <c r="OE77" s="18"/>
      <c r="OF77" s="18"/>
      <c r="OG77" s="18"/>
      <c r="OH77" s="18"/>
      <c r="OI77" s="18"/>
      <c r="OJ77" s="18"/>
      <c r="OK77" s="18"/>
      <c r="OL77" s="18"/>
      <c r="OM77" s="18"/>
      <c r="ON77" s="18"/>
      <c r="OO77" s="18"/>
      <c r="OP77" s="18"/>
      <c r="OQ77" s="18"/>
      <c r="OR77" s="18"/>
      <c r="OS77" s="18"/>
      <c r="OT77" s="18"/>
      <c r="OU77" s="18"/>
      <c r="OV77" s="18"/>
      <c r="OW77" s="18"/>
      <c r="OX77" s="18"/>
      <c r="OY77" s="18"/>
      <c r="OZ77" s="18"/>
      <c r="PA77" s="18"/>
      <c r="PB77" s="18"/>
      <c r="PC77" s="18"/>
      <c r="PD77" s="18"/>
      <c r="PE77" s="18"/>
      <c r="PF77" s="18"/>
      <c r="PG77" s="18"/>
      <c r="PH77" s="18"/>
      <c r="PI77" s="18"/>
      <c r="PJ77" s="18"/>
      <c r="PK77" s="18"/>
      <c r="PL77" s="18"/>
      <c r="PM77" s="18"/>
      <c r="PN77" s="18"/>
      <c r="PO77" s="18"/>
      <c r="PP77" s="18"/>
      <c r="PQ77" s="18"/>
      <c r="PR77" s="18"/>
      <c r="PS77" s="18"/>
      <c r="PT77" s="18"/>
      <c r="PU77" s="18"/>
      <c r="PV77" s="18"/>
      <c r="PW77" s="18"/>
      <c r="PX77" s="18"/>
      <c r="PY77" s="18"/>
      <c r="PZ77" s="18"/>
      <c r="QA77" s="18"/>
      <c r="QB77" s="18"/>
      <c r="QC77" s="18"/>
      <c r="QD77" s="18"/>
      <c r="QE77" s="18"/>
      <c r="QF77" s="18"/>
      <c r="QG77" s="18"/>
      <c r="QH77" s="18"/>
      <c r="QI77" s="18"/>
      <c r="QJ77" s="18"/>
      <c r="QK77" s="18"/>
      <c r="QL77" s="18"/>
      <c r="QM77" s="18"/>
      <c r="QN77" s="18"/>
      <c r="QO77" s="18"/>
      <c r="QP77" s="18"/>
      <c r="QQ77" s="18"/>
      <c r="QR77" s="18"/>
      <c r="QS77" s="18"/>
      <c r="QT77" s="18"/>
      <c r="QU77" s="18"/>
      <c r="QV77" s="18"/>
      <c r="QW77" s="18"/>
      <c r="QX77" s="18"/>
      <c r="QY77" s="18"/>
      <c r="QZ77" s="18"/>
      <c r="RA77" s="18"/>
      <c r="RB77" s="18"/>
      <c r="RC77" s="18"/>
      <c r="RD77" s="18"/>
      <c r="RE77" s="18"/>
      <c r="RF77" s="18"/>
      <c r="RG77" s="18"/>
      <c r="RH77" s="18"/>
      <c r="RI77" s="18"/>
      <c r="RJ77" s="18"/>
      <c r="RK77" s="18"/>
      <c r="RL77" s="18"/>
      <c r="RM77" s="18"/>
      <c r="RN77" s="18"/>
      <c r="RO77" s="18"/>
      <c r="RP77" s="18"/>
      <c r="RQ77" s="18"/>
      <c r="RR77" s="18"/>
      <c r="RS77" s="18"/>
      <c r="RT77" s="18"/>
      <c r="RU77" s="18"/>
      <c r="RV77" s="18"/>
      <c r="RW77" s="18"/>
      <c r="RX77" s="18"/>
      <c r="RY77" s="18"/>
      <c r="RZ77" s="18"/>
      <c r="SA77" s="18"/>
      <c r="SB77" s="18"/>
      <c r="SC77" s="18"/>
      <c r="SD77" s="18"/>
      <c r="SE77" s="18"/>
      <c r="SF77" s="18"/>
      <c r="SG77" s="18"/>
      <c r="SH77" s="18"/>
      <c r="SI77" s="18"/>
      <c r="SJ77" s="18"/>
      <c r="SK77" s="18"/>
      <c r="SL77" s="18"/>
      <c r="SM77" s="18"/>
      <c r="SN77" s="18"/>
      <c r="SO77" s="18"/>
      <c r="SP77" s="18"/>
      <c r="SQ77" s="18"/>
      <c r="SR77" s="18"/>
      <c r="SS77" s="18"/>
      <c r="ST77" s="18"/>
      <c r="SU77" s="18"/>
      <c r="SV77" s="18"/>
      <c r="SW77" s="18"/>
      <c r="SX77" s="18"/>
      <c r="SY77" s="18"/>
      <c r="SZ77" s="18"/>
      <c r="TA77" s="18"/>
      <c r="TB77" s="18"/>
      <c r="TC77" s="18"/>
      <c r="TD77" s="18"/>
      <c r="TE77" s="18"/>
      <c r="TF77" s="18"/>
      <c r="TG77" s="18"/>
      <c r="TH77" s="18"/>
      <c r="TI77" s="18"/>
      <c r="TJ77" s="18"/>
      <c r="TK77" s="18"/>
      <c r="TL77" s="18"/>
      <c r="TM77" s="18"/>
      <c r="TN77" s="18"/>
      <c r="TO77" s="18"/>
      <c r="TP77" s="18"/>
      <c r="TQ77" s="18"/>
      <c r="TR77" s="18"/>
      <c r="TS77" s="18"/>
      <c r="TT77" s="18"/>
      <c r="TU77" s="18"/>
      <c r="TV77" s="18"/>
      <c r="TW77" s="18"/>
      <c r="TX77" s="18"/>
      <c r="TY77" s="18"/>
      <c r="TZ77" s="18"/>
      <c r="UA77" s="18"/>
      <c r="UB77" s="18"/>
      <c r="UC77" s="18"/>
      <c r="UD77" s="18"/>
      <c r="UE77" s="18"/>
      <c r="UF77" s="18"/>
      <c r="UG77" s="18"/>
      <c r="UH77" s="18"/>
      <c r="UI77" s="18"/>
      <c r="UJ77" s="18"/>
      <c r="UK77" s="18"/>
      <c r="UL77" s="18"/>
      <c r="UM77" s="18"/>
      <c r="UN77" s="18"/>
      <c r="UO77" s="18"/>
      <c r="UP77" s="18"/>
      <c r="UQ77" s="18"/>
      <c r="UR77" s="18"/>
      <c r="US77" s="18"/>
      <c r="UT77" s="18"/>
      <c r="UU77" s="18"/>
      <c r="UV77" s="18"/>
      <c r="UW77" s="18"/>
      <c r="UX77" s="18"/>
      <c r="UY77" s="18"/>
      <c r="UZ77" s="18"/>
      <c r="VA77" s="18"/>
      <c r="VB77" s="18"/>
      <c r="VC77" s="18"/>
      <c r="VD77" s="18"/>
      <c r="VE77" s="18"/>
      <c r="VF77" s="18"/>
      <c r="VG77" s="18"/>
      <c r="VH77" s="18"/>
      <c r="VI77" s="18"/>
      <c r="VJ77" s="18"/>
      <c r="VK77" s="18"/>
      <c r="VL77" s="18"/>
      <c r="VM77" s="18"/>
      <c r="VN77" s="18"/>
      <c r="VO77" s="18"/>
      <c r="VP77" s="18"/>
      <c r="VQ77" s="18"/>
      <c r="VR77" s="18"/>
      <c r="VS77" s="18"/>
      <c r="VT77" s="18"/>
      <c r="VU77" s="18"/>
      <c r="VV77" s="18"/>
      <c r="VW77" s="18"/>
      <c r="VX77" s="18"/>
      <c r="VY77" s="18"/>
      <c r="VZ77" s="18"/>
      <c r="WA77" s="18"/>
      <c r="WB77" s="18"/>
      <c r="WC77" s="18"/>
      <c r="WD77" s="18"/>
      <c r="WE77" s="18"/>
      <c r="WF77" s="18"/>
      <c r="WG77" s="18"/>
      <c r="WH77" s="18"/>
      <c r="WI77" s="18"/>
      <c r="WJ77" s="18"/>
      <c r="WK77" s="18"/>
      <c r="WL77" s="18"/>
      <c r="WM77" s="18"/>
      <c r="WN77" s="18"/>
      <c r="WO77" s="18"/>
      <c r="WP77" s="18"/>
      <c r="WQ77" s="18"/>
      <c r="WR77" s="18"/>
      <c r="WS77" s="18"/>
      <c r="WT77" s="18"/>
      <c r="WU77" s="18"/>
      <c r="WV77" s="18"/>
      <c r="WW77" s="18"/>
      <c r="WX77" s="18"/>
      <c r="WY77" s="18"/>
      <c r="WZ77" s="18"/>
      <c r="XA77" s="18"/>
      <c r="XB77" s="18"/>
      <c r="XC77" s="18"/>
      <c r="XD77" s="18"/>
      <c r="XE77" s="18"/>
    </row>
    <row r="78" spans="1:629" s="18" customFormat="1" ht="52" hidden="1" x14ac:dyDescent="0.3">
      <c r="A78" s="134">
        <v>75</v>
      </c>
      <c r="B78" s="72"/>
      <c r="C78" s="72">
        <v>50109</v>
      </c>
      <c r="D78" s="68">
        <v>50109002</v>
      </c>
      <c r="E78" s="25" t="str">
        <f t="shared" si="4"/>
        <v>MR50109002</v>
      </c>
      <c r="F78" s="25" t="s">
        <v>2114</v>
      </c>
      <c r="G78" s="79" t="s">
        <v>1926</v>
      </c>
      <c r="H78" s="85" t="str">
        <f t="shared" si="3"/>
        <v>MR50109002. Mantener en cero los casos de rabia humana en el departamento, anualmente durante el período de gobierno</v>
      </c>
      <c r="I78" s="68" t="s">
        <v>767</v>
      </c>
      <c r="J78" s="16"/>
      <c r="K78" s="68" t="s">
        <v>77</v>
      </c>
      <c r="L78" s="68">
        <v>0</v>
      </c>
      <c r="M78" s="68">
        <v>2019</v>
      </c>
      <c r="N78" s="68">
        <v>0</v>
      </c>
      <c r="O78" s="68">
        <v>0</v>
      </c>
      <c r="P78" s="68">
        <v>0</v>
      </c>
      <c r="Q78" s="68">
        <v>0</v>
      </c>
      <c r="R78" s="68">
        <v>0</v>
      </c>
      <c r="S78" s="16"/>
      <c r="T78" s="16"/>
      <c r="U78" s="16"/>
      <c r="V78" s="16"/>
      <c r="W78" s="16"/>
      <c r="X78" s="16"/>
      <c r="Y78" s="16"/>
      <c r="Z78" s="16"/>
      <c r="AA78" s="16"/>
      <c r="AB78" s="16"/>
    </row>
    <row r="79" spans="1:629" s="18" customFormat="1" ht="52" hidden="1" x14ac:dyDescent="0.3">
      <c r="A79" s="134">
        <v>76</v>
      </c>
      <c r="B79" s="72"/>
      <c r="C79" s="72">
        <v>50109</v>
      </c>
      <c r="D79" s="68">
        <v>50109003</v>
      </c>
      <c r="E79" s="25" t="str">
        <f t="shared" si="4"/>
        <v>MR50109003</v>
      </c>
      <c r="F79" s="25" t="s">
        <v>2114</v>
      </c>
      <c r="G79" s="79" t="s">
        <v>1903</v>
      </c>
      <c r="H79" s="85" t="str">
        <f t="shared" si="3"/>
        <v>MR50109003. Sostener por encima del 83%, el porcentaje de tratamiento exitoso de los casos de tuberculosis pulmonar con baciloscopia positiva que ingresen a tratamiento</v>
      </c>
      <c r="I79" s="68" t="s">
        <v>767</v>
      </c>
      <c r="J79" s="16"/>
      <c r="K79" s="68" t="s">
        <v>163</v>
      </c>
      <c r="L79" s="70">
        <v>0.83</v>
      </c>
      <c r="M79" s="68">
        <v>2018</v>
      </c>
      <c r="N79" s="73" t="s">
        <v>1448</v>
      </c>
      <c r="O79" s="73" t="s">
        <v>1447</v>
      </c>
      <c r="P79" s="73" t="s">
        <v>1447</v>
      </c>
      <c r="Q79" s="73" t="s">
        <v>1447</v>
      </c>
      <c r="R79" s="73" t="s">
        <v>1447</v>
      </c>
      <c r="S79" s="16"/>
      <c r="T79" s="16"/>
      <c r="U79" s="16"/>
      <c r="V79" s="16"/>
      <c r="W79" s="16"/>
      <c r="X79" s="16"/>
      <c r="Y79" s="16"/>
      <c r="Z79" s="16"/>
      <c r="AA79" s="16"/>
      <c r="AB79" s="16"/>
    </row>
    <row r="80" spans="1:629" s="18" customFormat="1" ht="52" hidden="1" x14ac:dyDescent="0.3">
      <c r="A80" s="134">
        <v>77</v>
      </c>
      <c r="B80" s="72"/>
      <c r="C80" s="72">
        <v>50109</v>
      </c>
      <c r="D80" s="68">
        <v>50109004</v>
      </c>
      <c r="E80" s="25" t="str">
        <f t="shared" si="4"/>
        <v>MR50109004</v>
      </c>
      <c r="F80" s="25" t="s">
        <v>2114</v>
      </c>
      <c r="G80" s="79" t="s">
        <v>1927</v>
      </c>
      <c r="H80" s="85" t="str">
        <f t="shared" si="3"/>
        <v>MR50109004. Mantener por debajo de 13 el número de defunciones de niños menores de 5 años por cada 1000 nacidos vivos, anualmente durante el período de gobierno</v>
      </c>
      <c r="I80" s="68" t="s">
        <v>767</v>
      </c>
      <c r="J80" s="16"/>
      <c r="K80" s="68" t="s">
        <v>246</v>
      </c>
      <c r="L80" s="68">
        <v>13</v>
      </c>
      <c r="M80" s="68">
        <v>2018</v>
      </c>
      <c r="N80" s="68" t="s">
        <v>1445</v>
      </c>
      <c r="O80" s="68" t="s">
        <v>1445</v>
      </c>
      <c r="P80" s="68" t="s">
        <v>1445</v>
      </c>
      <c r="Q80" s="68" t="s">
        <v>1445</v>
      </c>
      <c r="R80" s="68" t="s">
        <v>1445</v>
      </c>
      <c r="S80" s="16"/>
      <c r="T80" s="16"/>
      <c r="U80" s="16"/>
      <c r="V80" s="16"/>
      <c r="W80" s="16"/>
      <c r="X80" s="16"/>
      <c r="Y80" s="16"/>
      <c r="Z80" s="16"/>
      <c r="AA80" s="16"/>
      <c r="AB80" s="16"/>
    </row>
    <row r="81" spans="1:629" s="22" customFormat="1" ht="91" hidden="1" x14ac:dyDescent="0.3">
      <c r="A81" s="134">
        <v>78</v>
      </c>
      <c r="B81" s="72"/>
      <c r="C81" s="72">
        <v>50110</v>
      </c>
      <c r="D81" s="68">
        <v>50110001</v>
      </c>
      <c r="E81" s="25" t="str">
        <f t="shared" si="4"/>
        <v>MR50110001</v>
      </c>
      <c r="F81" s="25" t="s">
        <v>2115</v>
      </c>
      <c r="G81" s="79" t="s">
        <v>1453</v>
      </c>
      <c r="H81" s="85" t="str">
        <f t="shared" si="3"/>
        <v>MR50110001. Alcanzar en 34 entidades territoriales de competencia del departamento, el índice de riesgo de calidad del agua para consumo humano por debajo del nivel de riesgo medio en los acueductos de la zona rural priorizados y vigilados, durante el periodo de gobierno</v>
      </c>
      <c r="I81" s="72" t="s">
        <v>767</v>
      </c>
      <c r="J81" s="16"/>
      <c r="K81" s="68" t="s">
        <v>85</v>
      </c>
      <c r="L81" s="68" t="s">
        <v>914</v>
      </c>
      <c r="M81" s="68">
        <v>2019</v>
      </c>
      <c r="N81" s="68">
        <v>34</v>
      </c>
      <c r="O81" s="68">
        <v>13</v>
      </c>
      <c r="P81" s="68">
        <v>20</v>
      </c>
      <c r="Q81" s="68">
        <v>27</v>
      </c>
      <c r="R81" s="68">
        <v>34</v>
      </c>
      <c r="S81" s="16"/>
      <c r="T81" s="16"/>
      <c r="U81" s="16"/>
      <c r="V81" s="16"/>
      <c r="W81" s="16"/>
      <c r="X81" s="16"/>
      <c r="Y81" s="16"/>
      <c r="Z81" s="16"/>
      <c r="AA81" s="16"/>
      <c r="AB81" s="16"/>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c r="IT81" s="18"/>
      <c r="IU81" s="18"/>
      <c r="IV81" s="18"/>
      <c r="IW81" s="18"/>
      <c r="IX81" s="18"/>
      <c r="IY81" s="18"/>
      <c r="IZ81" s="18"/>
      <c r="JA81" s="18"/>
      <c r="JB81" s="18"/>
      <c r="JC81" s="18"/>
      <c r="JD81" s="18"/>
      <c r="JE81" s="18"/>
      <c r="JF81" s="18"/>
      <c r="JG81" s="18"/>
      <c r="JH81" s="18"/>
      <c r="JI81" s="18"/>
      <c r="JJ81" s="18"/>
      <c r="JK81" s="18"/>
      <c r="JL81" s="18"/>
      <c r="JM81" s="18"/>
      <c r="JN81" s="18"/>
      <c r="JO81" s="18"/>
      <c r="JP81" s="18"/>
      <c r="JQ81" s="18"/>
      <c r="JR81" s="18"/>
      <c r="JS81" s="18"/>
      <c r="JT81" s="18"/>
      <c r="JU81" s="18"/>
      <c r="JV81" s="18"/>
      <c r="JW81" s="18"/>
      <c r="JX81" s="18"/>
      <c r="JY81" s="18"/>
      <c r="JZ81" s="18"/>
      <c r="KA81" s="18"/>
      <c r="KB81" s="18"/>
      <c r="KC81" s="18"/>
      <c r="KD81" s="18"/>
      <c r="KE81" s="18"/>
      <c r="KF81" s="18"/>
      <c r="KG81" s="18"/>
      <c r="KH81" s="18"/>
      <c r="KI81" s="18"/>
      <c r="KJ81" s="18"/>
      <c r="KK81" s="18"/>
      <c r="KL81" s="18"/>
      <c r="KM81" s="18"/>
      <c r="KN81" s="18"/>
      <c r="KO81" s="18"/>
      <c r="KP81" s="18"/>
      <c r="KQ81" s="18"/>
      <c r="KR81" s="18"/>
      <c r="KS81" s="18"/>
      <c r="KT81" s="18"/>
      <c r="KU81" s="18"/>
      <c r="KV81" s="18"/>
      <c r="KW81" s="18"/>
      <c r="KX81" s="18"/>
      <c r="KY81" s="18"/>
      <c r="KZ81" s="18"/>
      <c r="LA81" s="18"/>
      <c r="LB81" s="18"/>
      <c r="LC81" s="18"/>
      <c r="LD81" s="18"/>
      <c r="LE81" s="18"/>
      <c r="LF81" s="18"/>
      <c r="LG81" s="18"/>
      <c r="LH81" s="18"/>
      <c r="LI81" s="18"/>
      <c r="LJ81" s="18"/>
      <c r="LK81" s="18"/>
      <c r="LL81" s="18"/>
      <c r="LM81" s="18"/>
      <c r="LN81" s="18"/>
      <c r="LO81" s="18"/>
      <c r="LP81" s="18"/>
      <c r="LQ81" s="18"/>
      <c r="LR81" s="18"/>
      <c r="LS81" s="18"/>
      <c r="LT81" s="18"/>
      <c r="LU81" s="18"/>
      <c r="LV81" s="18"/>
      <c r="LW81" s="18"/>
      <c r="LX81" s="18"/>
      <c r="LY81" s="18"/>
      <c r="LZ81" s="18"/>
      <c r="MA81" s="18"/>
      <c r="MB81" s="18"/>
      <c r="MC81" s="18"/>
      <c r="MD81" s="18"/>
      <c r="ME81" s="18"/>
      <c r="MF81" s="18"/>
      <c r="MG81" s="18"/>
      <c r="MH81" s="18"/>
      <c r="MI81" s="18"/>
      <c r="MJ81" s="18"/>
      <c r="MK81" s="18"/>
      <c r="ML81" s="18"/>
      <c r="MM81" s="18"/>
      <c r="MN81" s="18"/>
      <c r="MO81" s="18"/>
      <c r="MP81" s="18"/>
      <c r="MQ81" s="18"/>
      <c r="MR81" s="18"/>
      <c r="MS81" s="18"/>
      <c r="MT81" s="18"/>
      <c r="MU81" s="18"/>
      <c r="MV81" s="18"/>
      <c r="MW81" s="18"/>
      <c r="MX81" s="18"/>
      <c r="MY81" s="18"/>
      <c r="MZ81" s="18"/>
      <c r="NA81" s="18"/>
      <c r="NB81" s="18"/>
      <c r="NC81" s="18"/>
      <c r="ND81" s="18"/>
      <c r="NE81" s="18"/>
      <c r="NF81" s="18"/>
      <c r="NG81" s="18"/>
      <c r="NH81" s="18"/>
      <c r="NI81" s="18"/>
      <c r="NJ81" s="18"/>
      <c r="NK81" s="18"/>
      <c r="NL81" s="18"/>
      <c r="NM81" s="18"/>
      <c r="NN81" s="18"/>
      <c r="NO81" s="18"/>
      <c r="NP81" s="18"/>
      <c r="NQ81" s="18"/>
      <c r="NR81" s="18"/>
      <c r="NS81" s="18"/>
      <c r="NT81" s="18"/>
      <c r="NU81" s="18"/>
      <c r="NV81" s="18"/>
      <c r="NW81" s="18"/>
      <c r="NX81" s="18"/>
      <c r="NY81" s="18"/>
      <c r="NZ81" s="18"/>
      <c r="OA81" s="18"/>
      <c r="OB81" s="18"/>
      <c r="OC81" s="18"/>
      <c r="OD81" s="18"/>
      <c r="OE81" s="18"/>
      <c r="OF81" s="18"/>
      <c r="OG81" s="18"/>
      <c r="OH81" s="18"/>
      <c r="OI81" s="18"/>
      <c r="OJ81" s="18"/>
      <c r="OK81" s="18"/>
      <c r="OL81" s="18"/>
      <c r="OM81" s="18"/>
      <c r="ON81" s="18"/>
      <c r="OO81" s="18"/>
      <c r="OP81" s="18"/>
      <c r="OQ81" s="18"/>
      <c r="OR81" s="18"/>
      <c r="OS81" s="18"/>
      <c r="OT81" s="18"/>
      <c r="OU81" s="18"/>
      <c r="OV81" s="18"/>
      <c r="OW81" s="18"/>
      <c r="OX81" s="18"/>
      <c r="OY81" s="18"/>
      <c r="OZ81" s="18"/>
      <c r="PA81" s="18"/>
      <c r="PB81" s="18"/>
      <c r="PC81" s="18"/>
      <c r="PD81" s="18"/>
      <c r="PE81" s="18"/>
      <c r="PF81" s="18"/>
      <c r="PG81" s="18"/>
      <c r="PH81" s="18"/>
      <c r="PI81" s="18"/>
      <c r="PJ81" s="18"/>
      <c r="PK81" s="18"/>
      <c r="PL81" s="18"/>
      <c r="PM81" s="18"/>
      <c r="PN81" s="18"/>
      <c r="PO81" s="18"/>
      <c r="PP81" s="18"/>
      <c r="PQ81" s="18"/>
      <c r="PR81" s="18"/>
      <c r="PS81" s="18"/>
      <c r="PT81" s="18"/>
      <c r="PU81" s="18"/>
      <c r="PV81" s="18"/>
      <c r="PW81" s="18"/>
      <c r="PX81" s="18"/>
      <c r="PY81" s="18"/>
      <c r="PZ81" s="18"/>
      <c r="QA81" s="18"/>
      <c r="QB81" s="18"/>
      <c r="QC81" s="18"/>
      <c r="QD81" s="18"/>
      <c r="QE81" s="18"/>
      <c r="QF81" s="18"/>
      <c r="QG81" s="18"/>
      <c r="QH81" s="18"/>
      <c r="QI81" s="18"/>
      <c r="QJ81" s="18"/>
      <c r="QK81" s="18"/>
      <c r="QL81" s="18"/>
      <c r="QM81" s="18"/>
      <c r="QN81" s="18"/>
      <c r="QO81" s="18"/>
      <c r="QP81" s="18"/>
      <c r="QQ81" s="18"/>
      <c r="QR81" s="18"/>
      <c r="QS81" s="18"/>
      <c r="QT81" s="18"/>
      <c r="QU81" s="18"/>
      <c r="QV81" s="18"/>
      <c r="QW81" s="18"/>
      <c r="QX81" s="18"/>
      <c r="QY81" s="18"/>
      <c r="QZ81" s="18"/>
      <c r="RA81" s="18"/>
      <c r="RB81" s="18"/>
      <c r="RC81" s="18"/>
      <c r="RD81" s="18"/>
      <c r="RE81" s="18"/>
      <c r="RF81" s="18"/>
      <c r="RG81" s="18"/>
      <c r="RH81" s="18"/>
      <c r="RI81" s="18"/>
      <c r="RJ81" s="18"/>
      <c r="RK81" s="18"/>
      <c r="RL81" s="18"/>
      <c r="RM81" s="18"/>
      <c r="RN81" s="18"/>
      <c r="RO81" s="18"/>
      <c r="RP81" s="18"/>
      <c r="RQ81" s="18"/>
      <c r="RR81" s="18"/>
      <c r="RS81" s="18"/>
      <c r="RT81" s="18"/>
      <c r="RU81" s="18"/>
      <c r="RV81" s="18"/>
      <c r="RW81" s="18"/>
      <c r="RX81" s="18"/>
      <c r="RY81" s="18"/>
      <c r="RZ81" s="18"/>
      <c r="SA81" s="18"/>
      <c r="SB81" s="18"/>
      <c r="SC81" s="18"/>
      <c r="SD81" s="18"/>
      <c r="SE81" s="18"/>
      <c r="SF81" s="18"/>
      <c r="SG81" s="18"/>
      <c r="SH81" s="18"/>
      <c r="SI81" s="18"/>
      <c r="SJ81" s="18"/>
      <c r="SK81" s="18"/>
      <c r="SL81" s="18"/>
      <c r="SM81" s="18"/>
      <c r="SN81" s="18"/>
      <c r="SO81" s="18"/>
      <c r="SP81" s="18"/>
      <c r="SQ81" s="18"/>
      <c r="SR81" s="18"/>
      <c r="SS81" s="18"/>
      <c r="ST81" s="18"/>
      <c r="SU81" s="18"/>
      <c r="SV81" s="18"/>
      <c r="SW81" s="18"/>
      <c r="SX81" s="18"/>
      <c r="SY81" s="18"/>
      <c r="SZ81" s="18"/>
      <c r="TA81" s="18"/>
      <c r="TB81" s="18"/>
      <c r="TC81" s="18"/>
      <c r="TD81" s="18"/>
      <c r="TE81" s="18"/>
      <c r="TF81" s="18"/>
      <c r="TG81" s="18"/>
      <c r="TH81" s="18"/>
      <c r="TI81" s="18"/>
      <c r="TJ81" s="18"/>
      <c r="TK81" s="18"/>
      <c r="TL81" s="18"/>
      <c r="TM81" s="18"/>
      <c r="TN81" s="18"/>
      <c r="TO81" s="18"/>
      <c r="TP81" s="18"/>
      <c r="TQ81" s="18"/>
      <c r="TR81" s="18"/>
      <c r="TS81" s="18"/>
      <c r="TT81" s="18"/>
      <c r="TU81" s="18"/>
      <c r="TV81" s="18"/>
      <c r="TW81" s="18"/>
      <c r="TX81" s="18"/>
      <c r="TY81" s="18"/>
      <c r="TZ81" s="18"/>
      <c r="UA81" s="18"/>
      <c r="UB81" s="18"/>
      <c r="UC81" s="18"/>
      <c r="UD81" s="18"/>
      <c r="UE81" s="18"/>
      <c r="UF81" s="18"/>
      <c r="UG81" s="18"/>
      <c r="UH81" s="18"/>
      <c r="UI81" s="18"/>
      <c r="UJ81" s="18"/>
      <c r="UK81" s="18"/>
      <c r="UL81" s="18"/>
      <c r="UM81" s="18"/>
      <c r="UN81" s="18"/>
      <c r="UO81" s="18"/>
      <c r="UP81" s="18"/>
      <c r="UQ81" s="18"/>
      <c r="UR81" s="18"/>
      <c r="US81" s="18"/>
      <c r="UT81" s="18"/>
      <c r="UU81" s="18"/>
      <c r="UV81" s="18"/>
      <c r="UW81" s="18"/>
      <c r="UX81" s="18"/>
      <c r="UY81" s="18"/>
      <c r="UZ81" s="18"/>
      <c r="VA81" s="18"/>
      <c r="VB81" s="18"/>
      <c r="VC81" s="18"/>
      <c r="VD81" s="18"/>
      <c r="VE81" s="18"/>
      <c r="VF81" s="18"/>
      <c r="VG81" s="18"/>
      <c r="VH81" s="18"/>
      <c r="VI81" s="18"/>
      <c r="VJ81" s="18"/>
      <c r="VK81" s="18"/>
      <c r="VL81" s="18"/>
      <c r="VM81" s="18"/>
      <c r="VN81" s="18"/>
      <c r="VO81" s="18"/>
      <c r="VP81" s="18"/>
      <c r="VQ81" s="18"/>
      <c r="VR81" s="18"/>
      <c r="VS81" s="18"/>
      <c r="VT81" s="18"/>
      <c r="VU81" s="18"/>
      <c r="VV81" s="18"/>
      <c r="VW81" s="18"/>
      <c r="VX81" s="18"/>
      <c r="VY81" s="18"/>
      <c r="VZ81" s="18"/>
      <c r="WA81" s="18"/>
      <c r="WB81" s="18"/>
      <c r="WC81" s="18"/>
      <c r="WD81" s="18"/>
      <c r="WE81" s="18"/>
      <c r="WF81" s="18"/>
      <c r="WG81" s="18"/>
      <c r="WH81" s="18"/>
      <c r="WI81" s="18"/>
      <c r="WJ81" s="18"/>
      <c r="WK81" s="18"/>
      <c r="WL81" s="18"/>
      <c r="WM81" s="18"/>
      <c r="WN81" s="18"/>
      <c r="WO81" s="18"/>
      <c r="WP81" s="18"/>
      <c r="WQ81" s="18"/>
      <c r="WR81" s="18"/>
      <c r="WS81" s="18"/>
      <c r="WT81" s="18"/>
      <c r="WU81" s="18"/>
      <c r="WV81" s="18"/>
      <c r="WW81" s="18"/>
      <c r="WX81" s="18"/>
      <c r="WY81" s="18"/>
      <c r="WZ81" s="18"/>
      <c r="XA81" s="18"/>
      <c r="XB81" s="18"/>
      <c r="XC81" s="18"/>
      <c r="XD81" s="18"/>
      <c r="XE81" s="18"/>
    </row>
    <row r="82" spans="1:629" s="21" customFormat="1" ht="65" hidden="1" x14ac:dyDescent="0.3">
      <c r="A82" s="134">
        <v>79</v>
      </c>
      <c r="B82" s="72"/>
      <c r="C82" s="72">
        <v>50110</v>
      </c>
      <c r="D82" s="68">
        <v>50110002</v>
      </c>
      <c r="E82" s="25" t="str">
        <f t="shared" si="4"/>
        <v>MR50110002</v>
      </c>
      <c r="F82" s="25" t="s">
        <v>2115</v>
      </c>
      <c r="G82" s="79" t="s">
        <v>1904</v>
      </c>
      <c r="H82" s="85" t="str">
        <f t="shared" si="3"/>
        <v>MR50110002. Lograr que el 60% de los establecimientos de interés para la salud ambiental vigilados y de competencia departamental, cumplan con la normativa sanitaria, anualmente durante el periodo de gobierno</v>
      </c>
      <c r="I82" s="72" t="s">
        <v>767</v>
      </c>
      <c r="J82" s="16"/>
      <c r="K82" s="72" t="s">
        <v>85</v>
      </c>
      <c r="L82" s="74">
        <v>0.20499999999999999</v>
      </c>
      <c r="M82" s="72">
        <v>2019</v>
      </c>
      <c r="N82" s="75">
        <v>0.6</v>
      </c>
      <c r="O82" s="72">
        <v>15</v>
      </c>
      <c r="P82" s="72">
        <v>30</v>
      </c>
      <c r="Q82" s="72">
        <v>45</v>
      </c>
      <c r="R82" s="72">
        <v>60</v>
      </c>
      <c r="S82" s="16"/>
      <c r="T82" s="16"/>
      <c r="U82" s="16"/>
      <c r="V82" s="16"/>
      <c r="W82" s="16"/>
      <c r="X82" s="16"/>
      <c r="Y82" s="16"/>
      <c r="Z82" s="16"/>
      <c r="AA82" s="16"/>
      <c r="AB82" s="16"/>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c r="IT82" s="18"/>
      <c r="IU82" s="18"/>
      <c r="IV82" s="18"/>
      <c r="IW82" s="18"/>
      <c r="IX82" s="18"/>
      <c r="IY82" s="18"/>
      <c r="IZ82" s="18"/>
      <c r="JA82" s="18"/>
      <c r="JB82" s="18"/>
      <c r="JC82" s="18"/>
      <c r="JD82" s="18"/>
      <c r="JE82" s="18"/>
      <c r="JF82" s="18"/>
      <c r="JG82" s="18"/>
      <c r="JH82" s="18"/>
      <c r="JI82" s="18"/>
      <c r="JJ82" s="18"/>
      <c r="JK82" s="18"/>
      <c r="JL82" s="18"/>
      <c r="JM82" s="18"/>
      <c r="JN82" s="18"/>
      <c r="JO82" s="18"/>
      <c r="JP82" s="18"/>
      <c r="JQ82" s="18"/>
      <c r="JR82" s="18"/>
      <c r="JS82" s="18"/>
      <c r="JT82" s="18"/>
      <c r="JU82" s="18"/>
      <c r="JV82" s="18"/>
      <c r="JW82" s="18"/>
      <c r="JX82" s="18"/>
      <c r="JY82" s="18"/>
      <c r="JZ82" s="18"/>
      <c r="KA82" s="18"/>
      <c r="KB82" s="18"/>
      <c r="KC82" s="18"/>
      <c r="KD82" s="18"/>
      <c r="KE82" s="18"/>
      <c r="KF82" s="18"/>
      <c r="KG82" s="18"/>
      <c r="KH82" s="18"/>
      <c r="KI82" s="18"/>
      <c r="KJ82" s="18"/>
      <c r="KK82" s="18"/>
      <c r="KL82" s="18"/>
      <c r="KM82" s="18"/>
      <c r="KN82" s="18"/>
      <c r="KO82" s="18"/>
      <c r="KP82" s="18"/>
      <c r="KQ82" s="18"/>
      <c r="KR82" s="18"/>
      <c r="KS82" s="18"/>
      <c r="KT82" s="18"/>
      <c r="KU82" s="18"/>
      <c r="KV82" s="18"/>
      <c r="KW82" s="18"/>
      <c r="KX82" s="18"/>
      <c r="KY82" s="18"/>
      <c r="KZ82" s="18"/>
      <c r="LA82" s="18"/>
      <c r="LB82" s="18"/>
      <c r="LC82" s="18"/>
      <c r="LD82" s="18"/>
      <c r="LE82" s="18"/>
      <c r="LF82" s="18"/>
      <c r="LG82" s="18"/>
      <c r="LH82" s="18"/>
      <c r="LI82" s="18"/>
      <c r="LJ82" s="18"/>
      <c r="LK82" s="18"/>
      <c r="LL82" s="18"/>
      <c r="LM82" s="18"/>
      <c r="LN82" s="18"/>
      <c r="LO82" s="18"/>
      <c r="LP82" s="18"/>
      <c r="LQ82" s="18"/>
      <c r="LR82" s="18"/>
      <c r="LS82" s="18"/>
      <c r="LT82" s="18"/>
      <c r="LU82" s="18"/>
      <c r="LV82" s="18"/>
      <c r="LW82" s="18"/>
      <c r="LX82" s="18"/>
      <c r="LY82" s="18"/>
      <c r="LZ82" s="18"/>
      <c r="MA82" s="18"/>
      <c r="MB82" s="18"/>
      <c r="MC82" s="18"/>
      <c r="MD82" s="18"/>
      <c r="ME82" s="18"/>
      <c r="MF82" s="18"/>
      <c r="MG82" s="18"/>
      <c r="MH82" s="18"/>
      <c r="MI82" s="18"/>
      <c r="MJ82" s="18"/>
      <c r="MK82" s="18"/>
      <c r="ML82" s="18"/>
      <c r="MM82" s="18"/>
      <c r="MN82" s="18"/>
      <c r="MO82" s="18"/>
      <c r="MP82" s="18"/>
      <c r="MQ82" s="18"/>
      <c r="MR82" s="18"/>
      <c r="MS82" s="18"/>
      <c r="MT82" s="18"/>
      <c r="MU82" s="18"/>
      <c r="MV82" s="18"/>
      <c r="MW82" s="18"/>
      <c r="MX82" s="18"/>
      <c r="MY82" s="18"/>
      <c r="MZ82" s="18"/>
      <c r="NA82" s="18"/>
      <c r="NB82" s="18"/>
      <c r="NC82" s="18"/>
      <c r="ND82" s="18"/>
      <c r="NE82" s="18"/>
      <c r="NF82" s="18"/>
      <c r="NG82" s="18"/>
      <c r="NH82" s="18"/>
      <c r="NI82" s="18"/>
      <c r="NJ82" s="18"/>
      <c r="NK82" s="18"/>
      <c r="NL82" s="18"/>
      <c r="NM82" s="18"/>
      <c r="NN82" s="18"/>
      <c r="NO82" s="18"/>
      <c r="NP82" s="18"/>
      <c r="NQ82" s="18"/>
      <c r="NR82" s="18"/>
      <c r="NS82" s="18"/>
      <c r="NT82" s="18"/>
      <c r="NU82" s="18"/>
      <c r="NV82" s="18"/>
      <c r="NW82" s="18"/>
      <c r="NX82" s="18"/>
      <c r="NY82" s="18"/>
      <c r="NZ82" s="18"/>
      <c r="OA82" s="18"/>
      <c r="OB82" s="18"/>
      <c r="OC82" s="18"/>
      <c r="OD82" s="18"/>
      <c r="OE82" s="18"/>
      <c r="OF82" s="18"/>
      <c r="OG82" s="18"/>
      <c r="OH82" s="18"/>
      <c r="OI82" s="18"/>
      <c r="OJ82" s="18"/>
      <c r="OK82" s="18"/>
      <c r="OL82" s="18"/>
      <c r="OM82" s="18"/>
      <c r="ON82" s="18"/>
      <c r="OO82" s="18"/>
      <c r="OP82" s="18"/>
      <c r="OQ82" s="18"/>
      <c r="OR82" s="18"/>
      <c r="OS82" s="18"/>
      <c r="OT82" s="18"/>
      <c r="OU82" s="18"/>
      <c r="OV82" s="18"/>
      <c r="OW82" s="18"/>
      <c r="OX82" s="18"/>
      <c r="OY82" s="18"/>
      <c r="OZ82" s="18"/>
      <c r="PA82" s="18"/>
      <c r="PB82" s="18"/>
      <c r="PC82" s="18"/>
      <c r="PD82" s="18"/>
      <c r="PE82" s="18"/>
      <c r="PF82" s="18"/>
      <c r="PG82" s="18"/>
      <c r="PH82" s="18"/>
      <c r="PI82" s="18"/>
      <c r="PJ82" s="18"/>
      <c r="PK82" s="18"/>
      <c r="PL82" s="18"/>
      <c r="PM82" s="18"/>
      <c r="PN82" s="18"/>
      <c r="PO82" s="18"/>
      <c r="PP82" s="18"/>
      <c r="PQ82" s="18"/>
      <c r="PR82" s="18"/>
      <c r="PS82" s="18"/>
      <c r="PT82" s="18"/>
      <c r="PU82" s="18"/>
      <c r="PV82" s="18"/>
      <c r="PW82" s="18"/>
      <c r="PX82" s="18"/>
      <c r="PY82" s="18"/>
      <c r="PZ82" s="18"/>
      <c r="QA82" s="18"/>
      <c r="QB82" s="18"/>
      <c r="QC82" s="18"/>
      <c r="QD82" s="18"/>
      <c r="QE82" s="18"/>
      <c r="QF82" s="18"/>
      <c r="QG82" s="18"/>
      <c r="QH82" s="18"/>
      <c r="QI82" s="18"/>
      <c r="QJ82" s="18"/>
      <c r="QK82" s="18"/>
      <c r="QL82" s="18"/>
      <c r="QM82" s="18"/>
      <c r="QN82" s="18"/>
      <c r="QO82" s="18"/>
      <c r="QP82" s="18"/>
      <c r="QQ82" s="18"/>
      <c r="QR82" s="18"/>
      <c r="QS82" s="18"/>
      <c r="QT82" s="18"/>
      <c r="QU82" s="18"/>
      <c r="QV82" s="18"/>
      <c r="QW82" s="18"/>
      <c r="QX82" s="18"/>
      <c r="QY82" s="18"/>
      <c r="QZ82" s="18"/>
      <c r="RA82" s="18"/>
      <c r="RB82" s="18"/>
      <c r="RC82" s="18"/>
      <c r="RD82" s="18"/>
      <c r="RE82" s="18"/>
      <c r="RF82" s="18"/>
      <c r="RG82" s="18"/>
      <c r="RH82" s="18"/>
      <c r="RI82" s="18"/>
      <c r="RJ82" s="18"/>
      <c r="RK82" s="18"/>
      <c r="RL82" s="18"/>
      <c r="RM82" s="18"/>
      <c r="RN82" s="18"/>
      <c r="RO82" s="18"/>
      <c r="RP82" s="18"/>
      <c r="RQ82" s="18"/>
      <c r="RR82" s="18"/>
      <c r="RS82" s="18"/>
      <c r="RT82" s="18"/>
      <c r="RU82" s="18"/>
      <c r="RV82" s="18"/>
      <c r="RW82" s="18"/>
      <c r="RX82" s="18"/>
      <c r="RY82" s="18"/>
      <c r="RZ82" s="18"/>
      <c r="SA82" s="18"/>
      <c r="SB82" s="18"/>
      <c r="SC82" s="18"/>
      <c r="SD82" s="18"/>
      <c r="SE82" s="18"/>
      <c r="SF82" s="18"/>
      <c r="SG82" s="18"/>
      <c r="SH82" s="18"/>
      <c r="SI82" s="18"/>
      <c r="SJ82" s="18"/>
      <c r="SK82" s="18"/>
      <c r="SL82" s="18"/>
      <c r="SM82" s="18"/>
      <c r="SN82" s="18"/>
      <c r="SO82" s="18"/>
      <c r="SP82" s="18"/>
      <c r="SQ82" s="18"/>
      <c r="SR82" s="18"/>
      <c r="SS82" s="18"/>
      <c r="ST82" s="18"/>
      <c r="SU82" s="18"/>
      <c r="SV82" s="18"/>
      <c r="SW82" s="18"/>
      <c r="SX82" s="18"/>
      <c r="SY82" s="18"/>
      <c r="SZ82" s="18"/>
      <c r="TA82" s="18"/>
      <c r="TB82" s="18"/>
      <c r="TC82" s="18"/>
      <c r="TD82" s="18"/>
      <c r="TE82" s="18"/>
      <c r="TF82" s="18"/>
      <c r="TG82" s="18"/>
      <c r="TH82" s="18"/>
      <c r="TI82" s="18"/>
      <c r="TJ82" s="18"/>
      <c r="TK82" s="18"/>
      <c r="TL82" s="18"/>
      <c r="TM82" s="18"/>
      <c r="TN82" s="18"/>
      <c r="TO82" s="18"/>
      <c r="TP82" s="18"/>
      <c r="TQ82" s="18"/>
      <c r="TR82" s="18"/>
      <c r="TS82" s="18"/>
      <c r="TT82" s="18"/>
      <c r="TU82" s="18"/>
      <c r="TV82" s="18"/>
      <c r="TW82" s="18"/>
      <c r="TX82" s="18"/>
      <c r="TY82" s="18"/>
      <c r="TZ82" s="18"/>
      <c r="UA82" s="18"/>
      <c r="UB82" s="18"/>
      <c r="UC82" s="18"/>
      <c r="UD82" s="18"/>
      <c r="UE82" s="18"/>
      <c r="UF82" s="18"/>
      <c r="UG82" s="18"/>
      <c r="UH82" s="18"/>
      <c r="UI82" s="18"/>
      <c r="UJ82" s="18"/>
      <c r="UK82" s="18"/>
      <c r="UL82" s="18"/>
      <c r="UM82" s="18"/>
      <c r="UN82" s="18"/>
      <c r="UO82" s="18"/>
      <c r="UP82" s="18"/>
      <c r="UQ82" s="18"/>
      <c r="UR82" s="18"/>
      <c r="US82" s="18"/>
      <c r="UT82" s="18"/>
      <c r="UU82" s="18"/>
      <c r="UV82" s="18"/>
      <c r="UW82" s="18"/>
      <c r="UX82" s="18"/>
      <c r="UY82" s="18"/>
      <c r="UZ82" s="18"/>
      <c r="VA82" s="18"/>
      <c r="VB82" s="18"/>
      <c r="VC82" s="18"/>
      <c r="VD82" s="18"/>
      <c r="VE82" s="18"/>
      <c r="VF82" s="18"/>
      <c r="VG82" s="18"/>
      <c r="VH82" s="18"/>
      <c r="VI82" s="18"/>
      <c r="VJ82" s="18"/>
      <c r="VK82" s="18"/>
      <c r="VL82" s="18"/>
      <c r="VM82" s="18"/>
      <c r="VN82" s="18"/>
      <c r="VO82" s="18"/>
      <c r="VP82" s="18"/>
      <c r="VQ82" s="18"/>
      <c r="VR82" s="18"/>
      <c r="VS82" s="18"/>
      <c r="VT82" s="18"/>
      <c r="VU82" s="18"/>
      <c r="VV82" s="18"/>
      <c r="VW82" s="18"/>
      <c r="VX82" s="18"/>
      <c r="VY82" s="18"/>
      <c r="VZ82" s="18"/>
      <c r="WA82" s="18"/>
      <c r="WB82" s="18"/>
      <c r="WC82" s="18"/>
      <c r="WD82" s="18"/>
      <c r="WE82" s="18"/>
      <c r="WF82" s="18"/>
      <c r="WG82" s="18"/>
      <c r="WH82" s="18"/>
      <c r="WI82" s="18"/>
      <c r="WJ82" s="18"/>
      <c r="WK82" s="18"/>
      <c r="WL82" s="18"/>
      <c r="WM82" s="18"/>
      <c r="WN82" s="18"/>
      <c r="WO82" s="18"/>
      <c r="WP82" s="18"/>
      <c r="WQ82" s="18"/>
      <c r="WR82" s="18"/>
      <c r="WS82" s="18"/>
      <c r="WT82" s="18"/>
      <c r="WU82" s="18"/>
      <c r="WV82" s="18"/>
      <c r="WW82" s="18"/>
      <c r="WX82" s="18"/>
      <c r="WY82" s="18"/>
      <c r="WZ82" s="18"/>
      <c r="XA82" s="18"/>
      <c r="XB82" s="18"/>
      <c r="XC82" s="18"/>
      <c r="XD82" s="18"/>
      <c r="XE82" s="18"/>
    </row>
    <row r="83" spans="1:629" s="18" customFormat="1" ht="65" hidden="1" x14ac:dyDescent="0.3">
      <c r="A83" s="134">
        <v>80</v>
      </c>
      <c r="B83" s="68"/>
      <c r="C83" s="68">
        <v>50111</v>
      </c>
      <c r="D83" s="68">
        <v>50111001</v>
      </c>
      <c r="E83" s="25" t="str">
        <f t="shared" si="4"/>
        <v>MR50111001</v>
      </c>
      <c r="F83" s="25" t="s">
        <v>2116</v>
      </c>
      <c r="G83" s="79" t="s">
        <v>2525</v>
      </c>
      <c r="H83" s="85" t="str">
        <f t="shared" si="3"/>
        <v xml:space="preserve">MR50111001. Lograr que el 100% de las Entidades Territoriales apliquen adecuadamente el reglamento sanitario internacional RSI 2005, al 2023
</v>
      </c>
      <c r="I83" s="68" t="s">
        <v>767</v>
      </c>
      <c r="J83" s="16"/>
      <c r="K83" s="68" t="s">
        <v>77</v>
      </c>
      <c r="L83" s="70">
        <v>1</v>
      </c>
      <c r="M83" s="68">
        <v>2019</v>
      </c>
      <c r="N83" s="70">
        <v>1</v>
      </c>
      <c r="O83" s="68">
        <v>100</v>
      </c>
      <c r="P83" s="68">
        <v>100</v>
      </c>
      <c r="Q83" s="68">
        <v>100</v>
      </c>
      <c r="R83" s="68">
        <v>100</v>
      </c>
      <c r="S83" s="16"/>
      <c r="T83" s="16"/>
      <c r="U83" s="16"/>
      <c r="V83" s="16"/>
      <c r="W83" s="16"/>
      <c r="X83" s="16"/>
      <c r="Y83" s="16"/>
      <c r="Z83" s="16"/>
      <c r="AA83" s="16"/>
      <c r="AB83" s="16"/>
    </row>
    <row r="84" spans="1:629" s="18" customFormat="1" ht="52" hidden="1" x14ac:dyDescent="0.3">
      <c r="A84" s="134">
        <v>81</v>
      </c>
      <c r="B84" s="68"/>
      <c r="C84" s="68">
        <v>50201</v>
      </c>
      <c r="D84" s="68">
        <v>50201001</v>
      </c>
      <c r="E84" s="25" t="str">
        <f t="shared" si="4"/>
        <v>MR50201001</v>
      </c>
      <c r="F84" s="25" t="s">
        <v>2117</v>
      </c>
      <c r="G84" s="79" t="s">
        <v>1905</v>
      </c>
      <c r="H84" s="85" t="str">
        <f t="shared" si="3"/>
        <v>MR50201001. Incrementar un 5% el índice de madurez de la política de gestión del conocimiento en el marco de la implementación de MIPG en la gobernación del Valle del Cauca</v>
      </c>
      <c r="I84" s="76" t="s">
        <v>773</v>
      </c>
      <c r="J84" s="16"/>
      <c r="K84" s="68" t="s">
        <v>85</v>
      </c>
      <c r="L84" s="70">
        <v>0.42</v>
      </c>
      <c r="M84" s="68">
        <v>2019</v>
      </c>
      <c r="N84" s="70">
        <v>0.47</v>
      </c>
      <c r="O84" s="68">
        <v>42</v>
      </c>
      <c r="P84" s="68">
        <v>43</v>
      </c>
      <c r="Q84" s="68">
        <v>44</v>
      </c>
      <c r="R84" s="68">
        <v>47</v>
      </c>
      <c r="S84" s="16"/>
      <c r="T84" s="16"/>
      <c r="U84" s="16"/>
      <c r="V84" s="16"/>
      <c r="W84" s="16"/>
      <c r="X84" s="16"/>
      <c r="Y84" s="16"/>
      <c r="Z84" s="16"/>
      <c r="AA84" s="16"/>
      <c r="AB84" s="16"/>
    </row>
    <row r="85" spans="1:629" s="18" customFormat="1" ht="52" hidden="1" x14ac:dyDescent="0.3">
      <c r="A85" s="134">
        <v>82</v>
      </c>
      <c r="B85" s="68"/>
      <c r="C85" s="68">
        <v>50201</v>
      </c>
      <c r="D85" s="68">
        <v>50201002</v>
      </c>
      <c r="E85" s="25" t="str">
        <f t="shared" si="4"/>
        <v>MR50201002</v>
      </c>
      <c r="F85" s="25" t="s">
        <v>2117</v>
      </c>
      <c r="G85" s="79" t="s">
        <v>1484</v>
      </c>
      <c r="H85" s="85" t="str">
        <f t="shared" si="3"/>
        <v>MR50201002. Operar un Sistema departamental de política social durante el período de gobierno</v>
      </c>
      <c r="I85" s="62" t="s">
        <v>342</v>
      </c>
      <c r="J85" s="16"/>
      <c r="K85" s="68" t="s">
        <v>77</v>
      </c>
      <c r="L85" s="68">
        <v>1</v>
      </c>
      <c r="M85" s="68">
        <v>2019</v>
      </c>
      <c r="N85" s="68">
        <v>1</v>
      </c>
      <c r="O85" s="68">
        <v>1</v>
      </c>
      <c r="P85" s="68">
        <v>1</v>
      </c>
      <c r="Q85" s="68">
        <v>1</v>
      </c>
      <c r="R85" s="68">
        <v>1</v>
      </c>
      <c r="S85" s="16"/>
      <c r="T85" s="16"/>
      <c r="U85" s="16"/>
      <c r="V85" s="16"/>
      <c r="W85" s="16"/>
      <c r="X85" s="16"/>
      <c r="Y85" s="16"/>
      <c r="Z85" s="16"/>
      <c r="AA85" s="16"/>
      <c r="AB85" s="16"/>
    </row>
    <row r="86" spans="1:629" s="18" customFormat="1" ht="52" hidden="1" x14ac:dyDescent="0.3">
      <c r="A86" s="134">
        <v>83</v>
      </c>
      <c r="B86" s="68"/>
      <c r="C86" s="68">
        <v>50202</v>
      </c>
      <c r="D86" s="68">
        <v>50202001</v>
      </c>
      <c r="E86" s="25" t="str">
        <f t="shared" si="4"/>
        <v>MR50202001</v>
      </c>
      <c r="F86" s="25" t="s">
        <v>2118</v>
      </c>
      <c r="G86" s="79" t="s">
        <v>934</v>
      </c>
      <c r="H86" s="85" t="str">
        <f t="shared" si="3"/>
        <v>MR50202001. Incrementar en 600 el número de accesos fijos a Internet en los municipios de las micro-regiones del departamento, exceptuando las ciudades intermedias</v>
      </c>
      <c r="I86" s="67" t="s">
        <v>936</v>
      </c>
      <c r="J86" s="16"/>
      <c r="K86" s="68" t="s">
        <v>85</v>
      </c>
      <c r="L86" s="68">
        <v>70299</v>
      </c>
      <c r="M86" s="68">
        <v>2019</v>
      </c>
      <c r="N86" s="68">
        <v>70899</v>
      </c>
      <c r="O86" s="68">
        <v>0</v>
      </c>
      <c r="P86" s="68">
        <v>70499</v>
      </c>
      <c r="Q86" s="68">
        <v>70699</v>
      </c>
      <c r="R86" s="68">
        <v>70899</v>
      </c>
      <c r="S86" s="16"/>
      <c r="T86" s="16"/>
      <c r="U86" s="16"/>
      <c r="V86" s="16"/>
      <c r="W86" s="16"/>
      <c r="X86" s="16"/>
      <c r="Y86" s="16"/>
      <c r="Z86" s="16"/>
      <c r="AA86" s="16"/>
      <c r="AB86" s="16"/>
    </row>
    <row r="87" spans="1:629" s="18" customFormat="1" ht="52" hidden="1" x14ac:dyDescent="0.3">
      <c r="A87" s="134">
        <v>84</v>
      </c>
      <c r="B87" s="68"/>
      <c r="C87" s="68">
        <v>50202</v>
      </c>
      <c r="D87" s="68">
        <v>50202002</v>
      </c>
      <c r="E87" s="25" t="str">
        <f t="shared" si="4"/>
        <v>MR50202002</v>
      </c>
      <c r="F87" s="25" t="s">
        <v>2118</v>
      </c>
      <c r="G87" s="79" t="s">
        <v>1465</v>
      </c>
      <c r="H87" s="85" t="str">
        <f t="shared" si="3"/>
        <v>MR50202002. Soportar los 3 ejes de las tecnologías de la información y las comunicaciones en su disponiblidad 7x24 en la gobernación del Valle del Cauca</v>
      </c>
      <c r="I87" s="67" t="s">
        <v>936</v>
      </c>
      <c r="J87" s="16"/>
      <c r="K87" s="68" t="s">
        <v>77</v>
      </c>
      <c r="L87" s="68">
        <v>3</v>
      </c>
      <c r="M87" s="68">
        <v>2019</v>
      </c>
      <c r="N87" s="68">
        <v>3</v>
      </c>
      <c r="O87" s="68">
        <v>3</v>
      </c>
      <c r="P87" s="68">
        <v>3</v>
      </c>
      <c r="Q87" s="68">
        <v>3</v>
      </c>
      <c r="R87" s="68">
        <v>3</v>
      </c>
      <c r="S87" s="16"/>
      <c r="T87" s="16"/>
      <c r="U87" s="16"/>
      <c r="V87" s="16"/>
      <c r="W87" s="16"/>
      <c r="X87" s="16"/>
      <c r="Y87" s="16"/>
      <c r="Z87" s="16"/>
      <c r="AA87" s="16"/>
      <c r="AB87" s="16"/>
    </row>
    <row r="88" spans="1:629" s="18" customFormat="1" ht="65" hidden="1" x14ac:dyDescent="0.3">
      <c r="A88" s="134">
        <v>85</v>
      </c>
      <c r="B88" s="68"/>
      <c r="C88" s="68">
        <v>50301</v>
      </c>
      <c r="D88" s="68">
        <v>50301001</v>
      </c>
      <c r="E88" s="25" t="str">
        <f t="shared" si="4"/>
        <v>MR50301001</v>
      </c>
      <c r="F88" s="25" t="s">
        <v>2119</v>
      </c>
      <c r="G88" s="79" t="s">
        <v>1906</v>
      </c>
      <c r="H88" s="85" t="str">
        <f t="shared" si="3"/>
        <v>MR50301001. Incrementar un 3% el resultado del componente de desarrollo de la política de Gestión del Talento Humano dentro de la implementación de MIPG en la gobernación del Valle del Cauca</v>
      </c>
      <c r="I88" s="67" t="s">
        <v>773</v>
      </c>
      <c r="J88" s="16"/>
      <c r="K88" s="68" t="s">
        <v>85</v>
      </c>
      <c r="L88" s="70">
        <v>0.79</v>
      </c>
      <c r="M88" s="68">
        <v>2019</v>
      </c>
      <c r="N88" s="70">
        <v>0.82</v>
      </c>
      <c r="O88" s="68">
        <v>79</v>
      </c>
      <c r="P88" s="68">
        <v>80</v>
      </c>
      <c r="Q88" s="68">
        <v>81</v>
      </c>
      <c r="R88" s="68">
        <v>82</v>
      </c>
      <c r="S88" s="16"/>
      <c r="T88" s="16"/>
      <c r="U88" s="16"/>
      <c r="V88" s="16"/>
      <c r="W88" s="16"/>
      <c r="X88" s="16"/>
      <c r="Y88" s="16"/>
      <c r="Z88" s="16"/>
      <c r="AA88" s="16"/>
      <c r="AB88" s="16"/>
    </row>
    <row r="89" spans="1:629" s="18" customFormat="1" ht="52" hidden="1" x14ac:dyDescent="0.3">
      <c r="A89" s="134">
        <v>86</v>
      </c>
      <c r="B89" s="68"/>
      <c r="C89" s="68">
        <v>50301</v>
      </c>
      <c r="D89" s="68">
        <v>50301002</v>
      </c>
      <c r="E89" s="25" t="str">
        <f t="shared" si="4"/>
        <v>MR50301002</v>
      </c>
      <c r="F89" s="25" t="s">
        <v>2119</v>
      </c>
      <c r="G89" s="79" t="s">
        <v>1874</v>
      </c>
      <c r="H89" s="85" t="str">
        <f t="shared" si="3"/>
        <v>MR50301002. Aumentar en 5% el índice de desempeño institucional de la entidad durante el periodo de gobierno</v>
      </c>
      <c r="I89" s="68" t="s">
        <v>435</v>
      </c>
      <c r="J89" s="16"/>
      <c r="K89" s="68" t="s">
        <v>85</v>
      </c>
      <c r="L89" s="70">
        <v>0.79</v>
      </c>
      <c r="M89" s="68">
        <v>2018</v>
      </c>
      <c r="N89" s="70">
        <v>0.84</v>
      </c>
      <c r="O89" s="68">
        <v>79</v>
      </c>
      <c r="P89" s="68">
        <v>80</v>
      </c>
      <c r="Q89" s="68">
        <v>82</v>
      </c>
      <c r="R89" s="68">
        <v>84</v>
      </c>
      <c r="S89" s="16"/>
      <c r="T89" s="16"/>
      <c r="U89" s="16"/>
      <c r="V89" s="16"/>
      <c r="W89" s="16"/>
      <c r="X89" s="16"/>
      <c r="Y89" s="16"/>
      <c r="Z89" s="16"/>
      <c r="AA89" s="16"/>
      <c r="AB89" s="16"/>
    </row>
    <row r="90" spans="1:629" s="18" customFormat="1" ht="91" hidden="1" x14ac:dyDescent="0.3">
      <c r="A90" s="134">
        <v>87</v>
      </c>
      <c r="B90" s="68"/>
      <c r="C90" s="68">
        <v>50301</v>
      </c>
      <c r="D90" s="68">
        <v>50301003</v>
      </c>
      <c r="E90" s="25" t="str">
        <f t="shared" si="4"/>
        <v>MR50301003</v>
      </c>
      <c r="F90" s="25" t="s">
        <v>2119</v>
      </c>
      <c r="G90" s="79" t="s">
        <v>1884</v>
      </c>
      <c r="H90" s="85" t="str">
        <f t="shared" si="3"/>
        <v>MR50301003. Cumplir 100% el índice de madurez de la política de prevención del daño antijuridico en la atención de los asuntos legales que sean de competencia del departamento administrativo de jurídica del departamento del Valle del Cauca durante el periodo de gobierno</v>
      </c>
      <c r="I90" s="67" t="s">
        <v>968</v>
      </c>
      <c r="J90" s="16"/>
      <c r="K90" s="68" t="s">
        <v>85</v>
      </c>
      <c r="L90" s="69">
        <v>0.98170000000000002</v>
      </c>
      <c r="M90" s="68">
        <v>2019</v>
      </c>
      <c r="N90" s="70">
        <v>1</v>
      </c>
      <c r="O90" s="68">
        <v>100</v>
      </c>
      <c r="P90" s="68">
        <v>100</v>
      </c>
      <c r="Q90" s="68">
        <v>100</v>
      </c>
      <c r="R90" s="68">
        <v>100</v>
      </c>
      <c r="S90" s="16"/>
      <c r="T90" s="16"/>
      <c r="U90" s="16"/>
      <c r="V90" s="16"/>
      <c r="W90" s="16"/>
      <c r="X90" s="16"/>
      <c r="Y90" s="16"/>
      <c r="Z90" s="16"/>
      <c r="AA90" s="16"/>
      <c r="AB90" s="16"/>
    </row>
    <row r="91" spans="1:629" s="18" customFormat="1" ht="52" hidden="1" x14ac:dyDescent="0.3">
      <c r="A91" s="134">
        <v>88</v>
      </c>
      <c r="B91" s="68"/>
      <c r="C91" s="68">
        <v>50301</v>
      </c>
      <c r="D91" s="68">
        <v>50301004</v>
      </c>
      <c r="E91" s="25" t="str">
        <f t="shared" si="4"/>
        <v>MR50301004</v>
      </c>
      <c r="F91" s="25" t="s">
        <v>2119</v>
      </c>
      <c r="G91" s="79" t="s">
        <v>1876</v>
      </c>
      <c r="H91" s="85" t="str">
        <f t="shared" si="3"/>
        <v>MR50301004. Aumentar en un 20% la población que accede a los servicios brindados atraves del portal</v>
      </c>
      <c r="I91" s="67" t="s">
        <v>936</v>
      </c>
      <c r="J91" s="16"/>
      <c r="K91" s="68" t="s">
        <v>85</v>
      </c>
      <c r="L91" s="70">
        <v>1</v>
      </c>
      <c r="M91" s="68">
        <v>2019</v>
      </c>
      <c r="N91" s="70">
        <v>0.2</v>
      </c>
      <c r="O91" s="68">
        <v>0</v>
      </c>
      <c r="P91" s="68">
        <v>10</v>
      </c>
      <c r="Q91" s="68">
        <v>15</v>
      </c>
      <c r="R91" s="68">
        <v>20</v>
      </c>
      <c r="S91" s="16"/>
      <c r="T91" s="16"/>
      <c r="U91" s="16"/>
      <c r="V91" s="16"/>
      <c r="W91" s="16"/>
      <c r="X91" s="16"/>
      <c r="Y91" s="16"/>
      <c r="Z91" s="16"/>
      <c r="AA91" s="16"/>
      <c r="AB91" s="16"/>
    </row>
    <row r="92" spans="1:629" s="18" customFormat="1" ht="65" hidden="1" x14ac:dyDescent="0.3">
      <c r="A92" s="134">
        <v>89</v>
      </c>
      <c r="B92" s="68"/>
      <c r="C92" s="68">
        <v>50301</v>
      </c>
      <c r="D92" s="68">
        <v>50301005</v>
      </c>
      <c r="E92" s="25" t="str">
        <f t="shared" si="4"/>
        <v>MR50301005</v>
      </c>
      <c r="F92" s="25" t="s">
        <v>2119</v>
      </c>
      <c r="G92" s="79" t="s">
        <v>1855</v>
      </c>
      <c r="H92" s="85" t="str">
        <f t="shared" si="3"/>
        <v>MR50301005. Actualizar en 100% la Base de Datos del inventario de bienes inmuebles con información de calidad y oportuna para la toma de decisiones en la gobernación del Valle del Cauca</v>
      </c>
      <c r="I92" s="77" t="s">
        <v>773</v>
      </c>
      <c r="J92" s="16"/>
      <c r="K92" s="68" t="s">
        <v>85</v>
      </c>
      <c r="L92" s="68">
        <v>0</v>
      </c>
      <c r="M92" s="68">
        <v>2019</v>
      </c>
      <c r="N92" s="70">
        <v>1</v>
      </c>
      <c r="O92" s="68">
        <v>4</v>
      </c>
      <c r="P92" s="68">
        <v>12</v>
      </c>
      <c r="Q92" s="68">
        <v>49</v>
      </c>
      <c r="R92" s="68">
        <v>100</v>
      </c>
      <c r="S92" s="16"/>
      <c r="T92" s="16"/>
      <c r="U92" s="16"/>
      <c r="V92" s="16"/>
      <c r="W92" s="16"/>
      <c r="X92" s="16"/>
      <c r="Y92" s="16"/>
      <c r="Z92" s="16"/>
      <c r="AA92" s="16"/>
      <c r="AB92" s="16"/>
    </row>
    <row r="93" spans="1:629" s="18" customFormat="1" ht="52" x14ac:dyDescent="0.3">
      <c r="A93" s="134">
        <v>90</v>
      </c>
      <c r="B93" s="68"/>
      <c r="C93" s="68">
        <v>50301</v>
      </c>
      <c r="D93" s="68">
        <v>50301006</v>
      </c>
      <c r="E93" s="25" t="str">
        <f t="shared" si="4"/>
        <v>MR50301006</v>
      </c>
      <c r="F93" s="25" t="s">
        <v>2119</v>
      </c>
      <c r="G93" s="79" t="s">
        <v>1471</v>
      </c>
      <c r="H93" s="85" t="str">
        <f t="shared" si="3"/>
        <v>MR50301006. Incrementar en 5 puntos porcentuales el Índice de Madurez de la política de planeación basada en resultados</v>
      </c>
      <c r="I93" s="67" t="s">
        <v>322</v>
      </c>
      <c r="J93" s="90" t="s">
        <v>1201</v>
      </c>
      <c r="K93" s="68" t="s">
        <v>85</v>
      </c>
      <c r="L93" s="68" t="s">
        <v>987</v>
      </c>
      <c r="M93" s="68">
        <v>2019</v>
      </c>
      <c r="N93" s="68" t="s">
        <v>988</v>
      </c>
      <c r="O93" s="68">
        <v>87.5</v>
      </c>
      <c r="P93" s="68">
        <v>88.5</v>
      </c>
      <c r="Q93" s="68">
        <v>90.5</v>
      </c>
      <c r="R93" s="68">
        <v>91.5</v>
      </c>
      <c r="S93" s="16"/>
      <c r="T93" s="16"/>
      <c r="U93" s="16"/>
      <c r="V93" s="16"/>
      <c r="W93" s="16"/>
      <c r="X93" s="16"/>
      <c r="Y93" s="16"/>
      <c r="Z93" s="16"/>
      <c r="AA93" s="16"/>
      <c r="AB93" s="16"/>
    </row>
    <row r="94" spans="1:629" s="18" customFormat="1" ht="52" x14ac:dyDescent="0.3">
      <c r="A94" s="134">
        <v>91</v>
      </c>
      <c r="B94" s="68"/>
      <c r="C94" s="68">
        <v>50301</v>
      </c>
      <c r="D94" s="68">
        <v>50301007</v>
      </c>
      <c r="E94" s="25" t="str">
        <f t="shared" si="4"/>
        <v>MR50301007</v>
      </c>
      <c r="F94" s="25" t="s">
        <v>2119</v>
      </c>
      <c r="G94" s="79" t="s">
        <v>1894</v>
      </c>
      <c r="H94" s="85" t="str">
        <f t="shared" si="3"/>
        <v>MR50301007. Generar documentos socioeconómicos</v>
      </c>
      <c r="I94" s="67" t="s">
        <v>322</v>
      </c>
      <c r="J94" s="90" t="s">
        <v>5388</v>
      </c>
      <c r="K94" s="68" t="s">
        <v>85</v>
      </c>
      <c r="L94" s="68">
        <v>4</v>
      </c>
      <c r="M94" s="68">
        <v>2019</v>
      </c>
      <c r="N94" s="68">
        <v>4</v>
      </c>
      <c r="O94" s="68">
        <v>1</v>
      </c>
      <c r="P94" s="68">
        <v>2</v>
      </c>
      <c r="Q94" s="68">
        <v>3</v>
      </c>
      <c r="R94" s="68">
        <v>4</v>
      </c>
      <c r="S94" s="16"/>
      <c r="T94" s="16"/>
      <c r="U94" s="16"/>
      <c r="V94" s="16"/>
      <c r="W94" s="16"/>
      <c r="X94" s="16"/>
      <c r="Y94" s="16"/>
      <c r="Z94" s="16"/>
      <c r="AA94" s="16"/>
      <c r="AB94" s="16"/>
    </row>
    <row r="95" spans="1:629" s="18" customFormat="1" ht="52" x14ac:dyDescent="0.3">
      <c r="A95" s="134">
        <v>92</v>
      </c>
      <c r="B95" s="68"/>
      <c r="C95" s="68">
        <v>50301</v>
      </c>
      <c r="D95" s="68">
        <v>50301008</v>
      </c>
      <c r="E95" s="25" t="str">
        <f t="shared" si="4"/>
        <v>MR50301008</v>
      </c>
      <c r="F95" s="25" t="s">
        <v>2119</v>
      </c>
      <c r="G95" s="79" t="s">
        <v>1891</v>
      </c>
      <c r="H95" s="85" t="str">
        <f t="shared" si="3"/>
        <v>MR50301008. Estructurar, ejecutar o supervisar el 100% los proyectos de Ciencia, Tecnología e Innovación programados para el período de gobierno</v>
      </c>
      <c r="I95" s="67" t="s">
        <v>322</v>
      </c>
      <c r="J95" s="90" t="s">
        <v>5388</v>
      </c>
      <c r="K95" s="68" t="s">
        <v>85</v>
      </c>
      <c r="L95" s="68">
        <v>0</v>
      </c>
      <c r="M95" s="68">
        <v>2019</v>
      </c>
      <c r="N95" s="70">
        <v>1</v>
      </c>
      <c r="O95" s="68">
        <v>100</v>
      </c>
      <c r="P95" s="68">
        <v>100</v>
      </c>
      <c r="Q95" s="68">
        <v>100</v>
      </c>
      <c r="R95" s="68">
        <v>100</v>
      </c>
      <c r="S95" s="16"/>
      <c r="T95" s="16"/>
      <c r="U95" s="16"/>
      <c r="V95" s="16"/>
      <c r="W95" s="16"/>
      <c r="X95" s="16"/>
      <c r="Y95" s="16"/>
      <c r="Z95" s="16"/>
      <c r="AA95" s="16"/>
      <c r="AB95" s="16"/>
    </row>
    <row r="96" spans="1:629" s="18" customFormat="1" ht="52" hidden="1" x14ac:dyDescent="0.3">
      <c r="A96" s="134">
        <v>93</v>
      </c>
      <c r="B96" s="68"/>
      <c r="C96" s="68">
        <v>50301</v>
      </c>
      <c r="D96" s="68">
        <v>50301009</v>
      </c>
      <c r="E96" s="25" t="str">
        <f t="shared" si="4"/>
        <v>MR50301009</v>
      </c>
      <c r="F96" s="25" t="s">
        <v>2119</v>
      </c>
      <c r="G96" s="79" t="s">
        <v>1856</v>
      </c>
      <c r="H96" s="85" t="str">
        <f t="shared" si="3"/>
        <v>MR50301009. Alcanzar 215 mil millones los ingresos de la entidad a través de la comercialización de los productos y servicios durante el periodo de gobierno 2020-2023</v>
      </c>
      <c r="I96" s="67" t="s">
        <v>1486</v>
      </c>
      <c r="J96" s="16"/>
      <c r="K96" s="68" t="s">
        <v>85</v>
      </c>
      <c r="L96" s="68" t="s">
        <v>1009</v>
      </c>
      <c r="M96" s="68">
        <v>2019</v>
      </c>
      <c r="N96" s="68" t="s">
        <v>1010</v>
      </c>
      <c r="O96" s="68" t="s">
        <v>1857</v>
      </c>
      <c r="P96" s="68" t="s">
        <v>1858</v>
      </c>
      <c r="Q96" s="68" t="s">
        <v>1859</v>
      </c>
      <c r="R96" s="68" t="s">
        <v>1860</v>
      </c>
      <c r="S96" s="16"/>
      <c r="T96" s="16"/>
      <c r="U96" s="16"/>
      <c r="V96" s="16"/>
      <c r="W96" s="16"/>
      <c r="X96" s="16"/>
      <c r="Y96" s="16"/>
      <c r="Z96" s="16"/>
      <c r="AA96" s="16"/>
      <c r="AB96" s="16"/>
    </row>
    <row r="97" spans="1:28" s="18" customFormat="1" ht="78" hidden="1" x14ac:dyDescent="0.3">
      <c r="A97" s="134">
        <v>94</v>
      </c>
      <c r="B97" s="68"/>
      <c r="C97" s="68">
        <v>50301</v>
      </c>
      <c r="D97" s="68">
        <v>50301010</v>
      </c>
      <c r="E97" s="25" t="str">
        <f t="shared" si="4"/>
        <v>MR50301010</v>
      </c>
      <c r="F97" s="25" t="s">
        <v>2119</v>
      </c>
      <c r="G97" s="79" t="s">
        <v>1472</v>
      </c>
      <c r="H97" s="85" t="str">
        <f t="shared" si="3"/>
        <v>MR50301010. Establecer una estrategia departamental para incrementar las capacidades institucionales para la conexión con los usuarios mejorando la credibilidad y empatía desde y hacia el servicio público, durante el cuatrienio</v>
      </c>
      <c r="I97" s="67" t="s">
        <v>187</v>
      </c>
      <c r="J97" s="16"/>
      <c r="K97" s="68" t="s">
        <v>85</v>
      </c>
      <c r="L97" s="68">
        <v>0</v>
      </c>
      <c r="M97" s="68">
        <v>2019</v>
      </c>
      <c r="N97" s="68">
        <v>1</v>
      </c>
      <c r="O97" s="68">
        <v>1</v>
      </c>
      <c r="P97" s="68">
        <v>1</v>
      </c>
      <c r="Q97" s="68">
        <v>1</v>
      </c>
      <c r="R97" s="68">
        <v>1</v>
      </c>
      <c r="S97" s="16"/>
      <c r="T97" s="16"/>
      <c r="U97" s="16"/>
      <c r="V97" s="16"/>
      <c r="W97" s="16"/>
      <c r="X97" s="16"/>
      <c r="Y97" s="16"/>
      <c r="Z97" s="16"/>
      <c r="AA97" s="16"/>
      <c r="AB97" s="16"/>
    </row>
    <row r="98" spans="1:28" s="18" customFormat="1" ht="78" hidden="1" x14ac:dyDescent="0.3">
      <c r="A98" s="134">
        <v>95</v>
      </c>
      <c r="B98" s="68"/>
      <c r="C98" s="68">
        <v>50401</v>
      </c>
      <c r="D98" s="68">
        <v>50401001</v>
      </c>
      <c r="E98" s="25" t="str">
        <f t="shared" si="4"/>
        <v>MR50401001</v>
      </c>
      <c r="F98" s="25" t="s">
        <v>2120</v>
      </c>
      <c r="G98" s="79" t="s">
        <v>1908</v>
      </c>
      <c r="H98" s="85" t="str">
        <f t="shared" si="3"/>
        <v>MR50401001. Actualizar el 100% de los registros del personal activo, retirado, jubilado y beneficiarios de pensión en las bases de datos de la herramienta Pasivocol para la obtención del cálculo actuarial de la gobernación del Valle del Cauca</v>
      </c>
      <c r="I98" s="76" t="s">
        <v>773</v>
      </c>
      <c r="J98" s="16"/>
      <c r="K98" s="68" t="s">
        <v>298</v>
      </c>
      <c r="L98" s="70">
        <v>1</v>
      </c>
      <c r="M98" s="68">
        <v>2019</v>
      </c>
      <c r="N98" s="70">
        <v>1</v>
      </c>
      <c r="O98" s="68">
        <v>100</v>
      </c>
      <c r="P98" s="68">
        <v>100</v>
      </c>
      <c r="Q98" s="68">
        <v>100</v>
      </c>
      <c r="R98" s="68">
        <v>100</v>
      </c>
      <c r="S98" s="16"/>
      <c r="T98" s="16"/>
      <c r="U98" s="16"/>
      <c r="V98" s="16"/>
      <c r="W98" s="16"/>
      <c r="X98" s="16"/>
      <c r="Y98" s="16"/>
      <c r="Z98" s="16"/>
      <c r="AA98" s="16"/>
      <c r="AB98" s="16"/>
    </row>
    <row r="99" spans="1:28" s="18" customFormat="1" ht="39" hidden="1" x14ac:dyDescent="0.3">
      <c r="A99" s="134">
        <v>96</v>
      </c>
      <c r="B99" s="68"/>
      <c r="C99" s="68">
        <v>50401</v>
      </c>
      <c r="D99" s="68">
        <v>50401002</v>
      </c>
      <c r="E99" s="25" t="str">
        <f t="shared" si="4"/>
        <v>MR50401002</v>
      </c>
      <c r="F99" s="25" t="s">
        <v>2120</v>
      </c>
      <c r="G99" s="79" t="s">
        <v>1907</v>
      </c>
      <c r="H99" s="85" t="str">
        <f t="shared" si="3"/>
        <v>MR50401002. Transferir el 12% a la gobernación del Valle del Cauca los recursos del monopolio rentístico</v>
      </c>
      <c r="I99" s="67" t="s">
        <v>772</v>
      </c>
      <c r="J99" s="16"/>
      <c r="K99" s="68" t="s">
        <v>298</v>
      </c>
      <c r="L99" s="70">
        <v>0.12</v>
      </c>
      <c r="M99" s="68">
        <v>2019</v>
      </c>
      <c r="N99" s="70">
        <v>0.12</v>
      </c>
      <c r="O99" s="68">
        <v>12</v>
      </c>
      <c r="P99" s="68">
        <v>12</v>
      </c>
      <c r="Q99" s="68">
        <v>12</v>
      </c>
      <c r="R99" s="68">
        <v>12</v>
      </c>
      <c r="S99" s="16"/>
      <c r="T99" s="16"/>
      <c r="U99" s="16"/>
      <c r="V99" s="16"/>
      <c r="W99" s="16"/>
      <c r="X99" s="16"/>
      <c r="Y99" s="16"/>
      <c r="Z99" s="16"/>
      <c r="AA99" s="16"/>
      <c r="AB99" s="16"/>
    </row>
    <row r="100" spans="1:28" s="18" customFormat="1" ht="39" hidden="1" x14ac:dyDescent="0.3">
      <c r="A100" s="134">
        <v>97</v>
      </c>
      <c r="B100" s="68"/>
      <c r="C100" s="68">
        <v>50401</v>
      </c>
      <c r="D100" s="68">
        <v>50401003</v>
      </c>
      <c r="E100" s="25" t="str">
        <f t="shared" si="4"/>
        <v>MR50401003</v>
      </c>
      <c r="F100" s="25" t="s">
        <v>2120</v>
      </c>
      <c r="G100" s="79" t="s">
        <v>1928</v>
      </c>
      <c r="H100" s="85" t="str">
        <f t="shared" ref="H100:H130" si="5">E100&amp;". "&amp;G100</f>
        <v>MR50401003. Incrementar a 248.000.000.000 pesos las trasferencias de la ILV al departamento durante el periodo de gobierno</v>
      </c>
      <c r="I100" s="67" t="s">
        <v>797</v>
      </c>
      <c r="J100" s="16"/>
      <c r="K100" s="68" t="s">
        <v>85</v>
      </c>
      <c r="L100" s="67">
        <v>62978962000</v>
      </c>
      <c r="M100" s="68">
        <v>2019</v>
      </c>
      <c r="N100" s="67">
        <v>248000000000</v>
      </c>
      <c r="O100" s="67">
        <v>56510468607</v>
      </c>
      <c r="P100" s="67">
        <v>115846460644</v>
      </c>
      <c r="Q100" s="67">
        <v>177463562560</v>
      </c>
      <c r="R100" s="67">
        <v>248000000000</v>
      </c>
      <c r="S100" s="16"/>
      <c r="T100" s="16"/>
      <c r="U100" s="16"/>
      <c r="V100" s="16"/>
      <c r="W100" s="16"/>
      <c r="X100" s="16"/>
      <c r="Y100" s="16"/>
      <c r="Z100" s="16"/>
      <c r="AA100" s="16"/>
      <c r="AB100" s="16"/>
    </row>
    <row r="101" spans="1:28" s="18" customFormat="1" ht="39" hidden="1" x14ac:dyDescent="0.3">
      <c r="A101" s="134">
        <v>98</v>
      </c>
      <c r="B101" s="68"/>
      <c r="C101" s="68">
        <v>50401</v>
      </c>
      <c r="D101" s="68">
        <v>50401004</v>
      </c>
      <c r="E101" s="25" t="str">
        <f t="shared" si="4"/>
        <v>MR50401004</v>
      </c>
      <c r="F101" s="25" t="s">
        <v>2120</v>
      </c>
      <c r="G101" s="79" t="s">
        <v>1909</v>
      </c>
      <c r="H101" s="85" t="str">
        <f t="shared" si="5"/>
        <v>MR50401004. Incrementar en un 10% los ingresos totales del departamento durante el periodo de gobierno</v>
      </c>
      <c r="I101" s="68" t="s">
        <v>777</v>
      </c>
      <c r="J101" s="16"/>
      <c r="K101" s="68" t="s">
        <v>85</v>
      </c>
      <c r="L101" s="70">
        <v>0.12</v>
      </c>
      <c r="M101" s="68">
        <v>2019</v>
      </c>
      <c r="N101" s="70">
        <v>0.1</v>
      </c>
      <c r="O101" s="68">
        <v>1</v>
      </c>
      <c r="P101" s="68">
        <v>4</v>
      </c>
      <c r="Q101" s="68">
        <v>6</v>
      </c>
      <c r="R101" s="68">
        <v>10</v>
      </c>
      <c r="S101" s="16"/>
      <c r="T101" s="16"/>
      <c r="U101" s="16"/>
      <c r="V101" s="16"/>
      <c r="W101" s="16"/>
      <c r="X101" s="16"/>
      <c r="Y101" s="16"/>
      <c r="Z101" s="16"/>
      <c r="AA101" s="16"/>
      <c r="AB101" s="16"/>
    </row>
    <row r="102" spans="1:28" s="18" customFormat="1" ht="52" hidden="1" x14ac:dyDescent="0.3">
      <c r="A102" s="134">
        <v>99</v>
      </c>
      <c r="B102" s="68"/>
      <c r="C102" s="68">
        <v>50401</v>
      </c>
      <c r="D102" s="68">
        <v>50401005</v>
      </c>
      <c r="E102" s="25" t="str">
        <f t="shared" si="4"/>
        <v>MR50401005</v>
      </c>
      <c r="F102" s="25" t="s">
        <v>2120</v>
      </c>
      <c r="G102" s="79" t="s">
        <v>1878</v>
      </c>
      <c r="H102" s="85" t="str">
        <f t="shared" si="5"/>
        <v>MR50401005. Capitalizar en 500.000 millon(es) de pesos a entes territoriales para el desarrollo de la región Pacífico, durante el periodo de gobierno</v>
      </c>
      <c r="I102" s="68" t="s">
        <v>810</v>
      </c>
      <c r="J102" s="16"/>
      <c r="K102" s="68" t="s">
        <v>85</v>
      </c>
      <c r="L102" s="67">
        <v>401242000000</v>
      </c>
      <c r="M102" s="68">
        <v>2019</v>
      </c>
      <c r="N102" s="67">
        <v>500000000000</v>
      </c>
      <c r="O102" s="67">
        <v>75000000000</v>
      </c>
      <c r="P102" s="67">
        <v>130000000000</v>
      </c>
      <c r="Q102" s="67">
        <v>140000000000</v>
      </c>
      <c r="R102" s="67">
        <v>155000000000</v>
      </c>
      <c r="S102" s="16"/>
      <c r="T102" s="16"/>
      <c r="U102" s="16"/>
      <c r="V102" s="16"/>
      <c r="W102" s="16"/>
      <c r="X102" s="16"/>
      <c r="Y102" s="16"/>
      <c r="Z102" s="16"/>
      <c r="AA102" s="16"/>
      <c r="AB102" s="16"/>
    </row>
    <row r="103" spans="1:28" s="18" customFormat="1" ht="52" x14ac:dyDescent="0.3">
      <c r="A103" s="134">
        <v>100</v>
      </c>
      <c r="B103" s="68"/>
      <c r="C103" s="68">
        <v>50501</v>
      </c>
      <c r="D103" s="68">
        <v>50501001</v>
      </c>
      <c r="E103" s="25" t="str">
        <f t="shared" si="4"/>
        <v>MR50501001</v>
      </c>
      <c r="F103" s="25" t="s">
        <v>2121</v>
      </c>
      <c r="G103" s="79" t="s">
        <v>1035</v>
      </c>
      <c r="H103" s="85" t="str">
        <f t="shared" si="5"/>
        <v>MR50501001. Ejecutar 2 directrices del componente de gestión territorial del Plan de Ordenamiento Territorial Departamental (POTD) del Valle del Cauca</v>
      </c>
      <c r="I103" s="67" t="s">
        <v>322</v>
      </c>
      <c r="J103" s="90" t="s">
        <v>5387</v>
      </c>
      <c r="K103" s="68" t="s">
        <v>85</v>
      </c>
      <c r="L103" s="68">
        <v>2</v>
      </c>
      <c r="M103" s="68">
        <v>2019</v>
      </c>
      <c r="N103" s="68">
        <v>2</v>
      </c>
      <c r="O103" s="68">
        <v>1</v>
      </c>
      <c r="P103" s="68">
        <v>2</v>
      </c>
      <c r="Q103" s="68">
        <v>2</v>
      </c>
      <c r="R103" s="68">
        <v>2</v>
      </c>
      <c r="S103" s="16"/>
      <c r="T103" s="16"/>
      <c r="U103" s="16"/>
      <c r="V103" s="16"/>
      <c r="W103" s="16"/>
      <c r="X103" s="16"/>
      <c r="Y103" s="16"/>
      <c r="Z103" s="16"/>
      <c r="AA103" s="16"/>
      <c r="AB103" s="16"/>
    </row>
    <row r="104" spans="1:28" s="18" customFormat="1" ht="26" x14ac:dyDescent="0.3">
      <c r="A104" s="134">
        <v>101</v>
      </c>
      <c r="B104" s="68"/>
      <c r="C104" s="68">
        <v>50501</v>
      </c>
      <c r="D104" s="68">
        <v>50501002</v>
      </c>
      <c r="E104" s="25" t="str">
        <f t="shared" si="4"/>
        <v>MR50501002</v>
      </c>
      <c r="F104" s="25" t="s">
        <v>2121</v>
      </c>
      <c r="G104" s="79" t="s">
        <v>1040</v>
      </c>
      <c r="H104" s="85" t="str">
        <f t="shared" si="5"/>
        <v>MR50501002. Articular 2 instrumentos de planeación</v>
      </c>
      <c r="I104" s="67" t="s">
        <v>322</v>
      </c>
      <c r="J104" s="90" t="s">
        <v>5387</v>
      </c>
      <c r="K104" s="68" t="s">
        <v>85</v>
      </c>
      <c r="L104" s="68">
        <v>0</v>
      </c>
      <c r="M104" s="68">
        <v>2019</v>
      </c>
      <c r="N104" s="68">
        <v>2</v>
      </c>
      <c r="O104" s="68">
        <v>2</v>
      </c>
      <c r="P104" s="68">
        <v>2</v>
      </c>
      <c r="Q104" s="68">
        <v>2</v>
      </c>
      <c r="R104" s="68">
        <v>2</v>
      </c>
      <c r="S104" s="16"/>
      <c r="T104" s="16"/>
      <c r="U104" s="16"/>
      <c r="V104" s="16"/>
      <c r="W104" s="16"/>
      <c r="X104" s="16"/>
      <c r="Y104" s="16"/>
      <c r="Z104" s="16"/>
      <c r="AA104" s="16"/>
      <c r="AB104" s="16"/>
    </row>
    <row r="105" spans="1:28" s="18" customFormat="1" ht="52" x14ac:dyDescent="0.3">
      <c r="A105" s="134">
        <v>102</v>
      </c>
      <c r="B105" s="68"/>
      <c r="C105" s="68">
        <v>50501</v>
      </c>
      <c r="D105" s="68">
        <v>50501003</v>
      </c>
      <c r="E105" s="25" t="str">
        <f t="shared" si="4"/>
        <v>MR50501003</v>
      </c>
      <c r="F105" s="25" t="s">
        <v>2121</v>
      </c>
      <c r="G105" s="79" t="s">
        <v>1929</v>
      </c>
      <c r="H105" s="85" t="str">
        <f t="shared" si="5"/>
        <v>MR50501003. Lograr que 8 sectores socioeconómicos y ambientales incidan efectivamente en las decisiones gubernamentales a traves del Sistema Nacional de Planeación</v>
      </c>
      <c r="I105" s="67" t="s">
        <v>322</v>
      </c>
      <c r="J105" s="90" t="s">
        <v>5387</v>
      </c>
      <c r="K105" s="68" t="s">
        <v>1043</v>
      </c>
      <c r="L105" s="68">
        <v>8</v>
      </c>
      <c r="M105" s="68">
        <v>2019</v>
      </c>
      <c r="N105" s="68">
        <v>8</v>
      </c>
      <c r="O105" s="68">
        <v>8</v>
      </c>
      <c r="P105" s="68">
        <v>8</v>
      </c>
      <c r="Q105" s="68">
        <v>8</v>
      </c>
      <c r="R105" s="68">
        <v>8</v>
      </c>
      <c r="S105" s="16"/>
      <c r="T105" s="16"/>
      <c r="U105" s="16"/>
      <c r="V105" s="16"/>
      <c r="W105" s="16"/>
      <c r="X105" s="16"/>
      <c r="Y105" s="16"/>
      <c r="Z105" s="16"/>
      <c r="AA105" s="16"/>
      <c r="AB105" s="16"/>
    </row>
    <row r="106" spans="1:28" s="18" customFormat="1" ht="78" x14ac:dyDescent="0.3">
      <c r="A106" s="134">
        <v>103</v>
      </c>
      <c r="B106" s="68"/>
      <c r="C106" s="68">
        <v>50501</v>
      </c>
      <c r="D106" s="68">
        <v>50501004</v>
      </c>
      <c r="E106" s="25" t="str">
        <f t="shared" si="4"/>
        <v>MR50501004</v>
      </c>
      <c r="F106" s="25" t="s">
        <v>2121</v>
      </c>
      <c r="G106" s="79" t="s">
        <v>1485</v>
      </c>
      <c r="H106" s="85" t="str">
        <f t="shared" si="5"/>
        <v>MR50501004. Evaluar el impacto del Plan de Desarrollo 2020-2023: “Valle Invencible” mediante la revisión continua de indicadores estratégicos, indicadores de cumplimiento ODS e implementación de la política pública durante el periodo de gobierno</v>
      </c>
      <c r="I106" s="67" t="s">
        <v>322</v>
      </c>
      <c r="J106" s="90" t="s">
        <v>5387</v>
      </c>
      <c r="K106" s="68" t="s">
        <v>1043</v>
      </c>
      <c r="L106" s="68">
        <v>1</v>
      </c>
      <c r="M106" s="68">
        <v>2019</v>
      </c>
      <c r="N106" s="68">
        <v>1</v>
      </c>
      <c r="O106" s="68">
        <v>1</v>
      </c>
      <c r="P106" s="68">
        <v>1</v>
      </c>
      <c r="Q106" s="68">
        <v>1</v>
      </c>
      <c r="R106" s="68">
        <v>1</v>
      </c>
      <c r="S106" s="16"/>
      <c r="T106" s="16"/>
      <c r="U106" s="16"/>
      <c r="V106" s="16"/>
      <c r="W106" s="16"/>
      <c r="X106" s="16"/>
      <c r="Y106" s="16"/>
      <c r="Z106" s="16"/>
      <c r="AA106" s="16"/>
      <c r="AB106" s="16"/>
    </row>
    <row r="107" spans="1:28" s="18" customFormat="1" ht="39" x14ac:dyDescent="0.3">
      <c r="A107" s="134">
        <v>104</v>
      </c>
      <c r="B107" s="68"/>
      <c r="C107" s="68">
        <v>50501</v>
      </c>
      <c r="D107" s="68">
        <v>50501005</v>
      </c>
      <c r="E107" s="25" t="str">
        <f t="shared" si="4"/>
        <v>MR50501005</v>
      </c>
      <c r="F107" s="25" t="s">
        <v>2121</v>
      </c>
      <c r="G107" s="79" t="s">
        <v>1047</v>
      </c>
      <c r="H107" s="85" t="str">
        <f t="shared" si="5"/>
        <v>MR50501005. Ejecutar 1 Plan de Ordenamiento Territorial en las directrices del corto plazo para la vigencia 2020-2023</v>
      </c>
      <c r="I107" s="67" t="s">
        <v>322</v>
      </c>
      <c r="J107" s="90" t="s">
        <v>5387</v>
      </c>
      <c r="K107" s="68" t="s">
        <v>85</v>
      </c>
      <c r="L107" s="68">
        <v>0</v>
      </c>
      <c r="M107" s="68">
        <v>2019</v>
      </c>
      <c r="N107" s="68">
        <v>1</v>
      </c>
      <c r="O107" s="68">
        <v>1</v>
      </c>
      <c r="P107" s="68">
        <v>1</v>
      </c>
      <c r="Q107" s="68">
        <v>1</v>
      </c>
      <c r="R107" s="68">
        <v>1</v>
      </c>
      <c r="S107" s="16"/>
      <c r="T107" s="16"/>
      <c r="U107" s="16"/>
      <c r="V107" s="16"/>
      <c r="W107" s="16"/>
      <c r="X107" s="16"/>
      <c r="Y107" s="16"/>
      <c r="Z107" s="16"/>
      <c r="AA107" s="16"/>
      <c r="AB107" s="16"/>
    </row>
    <row r="108" spans="1:28" s="18" customFormat="1" ht="52" x14ac:dyDescent="0.3">
      <c r="A108" s="134">
        <v>105</v>
      </c>
      <c r="B108" s="68"/>
      <c r="C108" s="68">
        <v>50502</v>
      </c>
      <c r="D108" s="68">
        <v>50502001</v>
      </c>
      <c r="E108" s="25" t="str">
        <f t="shared" si="4"/>
        <v>MR50502001</v>
      </c>
      <c r="F108" s="25" t="s">
        <v>2122</v>
      </c>
      <c r="G108" s="79" t="s">
        <v>1888</v>
      </c>
      <c r="H108" s="85" t="str">
        <f t="shared" si="5"/>
        <v>MR50502001. Ejecutar acciones para mantener en los 42 municipios del Valle del Cauca los índices de desempeño municipal, eficacia y desempeño fiscal en niveles satisfactorios</v>
      </c>
      <c r="I108" s="67" t="s">
        <v>322</v>
      </c>
      <c r="J108" s="90" t="s">
        <v>5389</v>
      </c>
      <c r="K108" s="68" t="s">
        <v>1043</v>
      </c>
      <c r="L108" s="68">
        <v>42</v>
      </c>
      <c r="M108" s="68">
        <v>2019</v>
      </c>
      <c r="N108" s="68">
        <v>42</v>
      </c>
      <c r="O108" s="68">
        <v>42</v>
      </c>
      <c r="P108" s="68">
        <v>42</v>
      </c>
      <c r="Q108" s="68">
        <v>42</v>
      </c>
      <c r="R108" s="68">
        <v>42</v>
      </c>
      <c r="S108" s="16"/>
      <c r="T108" s="16"/>
      <c r="U108" s="16"/>
      <c r="V108" s="16"/>
      <c r="W108" s="16"/>
      <c r="X108" s="16"/>
      <c r="Y108" s="16"/>
      <c r="Z108" s="16"/>
      <c r="AA108" s="16"/>
      <c r="AB108" s="16"/>
    </row>
    <row r="109" spans="1:28" s="18" customFormat="1" ht="26" x14ac:dyDescent="0.3">
      <c r="A109" s="134">
        <v>106</v>
      </c>
      <c r="B109" s="68"/>
      <c r="C109" s="68">
        <v>50502</v>
      </c>
      <c r="D109" s="68">
        <v>50502002</v>
      </c>
      <c r="E109" s="25" t="str">
        <f t="shared" si="4"/>
        <v>MR50502002</v>
      </c>
      <c r="F109" s="25" t="s">
        <v>2122</v>
      </c>
      <c r="G109" s="79" t="s">
        <v>1854</v>
      </c>
      <c r="H109" s="85" t="str">
        <f t="shared" si="5"/>
        <v>MR50502002. Actualizar el 100% el Sistema Unificado de Inversión Publica</v>
      </c>
      <c r="I109" s="67" t="s">
        <v>322</v>
      </c>
      <c r="J109" s="90" t="s">
        <v>5390</v>
      </c>
      <c r="K109" s="68" t="s">
        <v>1043</v>
      </c>
      <c r="L109" s="70">
        <v>1</v>
      </c>
      <c r="M109" s="68">
        <v>2019</v>
      </c>
      <c r="N109" s="70">
        <v>1</v>
      </c>
      <c r="O109" s="68">
        <v>100</v>
      </c>
      <c r="P109" s="68">
        <v>100</v>
      </c>
      <c r="Q109" s="68">
        <v>100</v>
      </c>
      <c r="R109" s="68">
        <v>100</v>
      </c>
      <c r="S109" s="16"/>
      <c r="T109" s="16"/>
      <c r="U109" s="16"/>
      <c r="V109" s="16"/>
      <c r="W109" s="16"/>
      <c r="X109" s="16"/>
      <c r="Y109" s="16"/>
      <c r="Z109" s="16"/>
      <c r="AA109" s="16"/>
      <c r="AB109" s="16"/>
    </row>
    <row r="110" spans="1:28" s="18" customFormat="1" ht="65" hidden="1" x14ac:dyDescent="0.3">
      <c r="A110" s="134">
        <v>107</v>
      </c>
      <c r="B110" s="68"/>
      <c r="C110" s="68">
        <v>50502</v>
      </c>
      <c r="D110" s="68">
        <v>50502003</v>
      </c>
      <c r="E110" s="25" t="str">
        <f t="shared" si="4"/>
        <v>MR50502003</v>
      </c>
      <c r="F110" s="25" t="s">
        <v>2122</v>
      </c>
      <c r="G110" s="79" t="s">
        <v>1529</v>
      </c>
      <c r="H110" s="85" t="str">
        <f t="shared" si="5"/>
        <v>MR50502003. Aumentar a 272 personas la participación del sector (responsables de cultura, consejeros, creadores y gestores) en los procesos y agendas tematicas de desarrollo cultural, durante el periodo de gobierno</v>
      </c>
      <c r="I110" s="68" t="s">
        <v>141</v>
      </c>
      <c r="J110" s="16"/>
      <c r="K110" s="68" t="s">
        <v>85</v>
      </c>
      <c r="L110" s="68">
        <v>72</v>
      </c>
      <c r="M110" s="68">
        <v>2019</v>
      </c>
      <c r="N110" s="68">
        <v>272</v>
      </c>
      <c r="O110" s="68">
        <v>122</v>
      </c>
      <c r="P110" s="68">
        <v>172</v>
      </c>
      <c r="Q110" s="68">
        <v>222</v>
      </c>
      <c r="R110" s="68">
        <v>272</v>
      </c>
      <c r="S110" s="16"/>
      <c r="T110" s="16"/>
      <c r="U110" s="16"/>
      <c r="V110" s="16"/>
      <c r="W110" s="16"/>
      <c r="X110" s="16"/>
      <c r="Y110" s="16"/>
      <c r="Z110" s="16"/>
      <c r="AA110" s="16"/>
      <c r="AB110" s="16"/>
    </row>
    <row r="111" spans="1:28" s="18" customFormat="1" ht="65" hidden="1" x14ac:dyDescent="0.3">
      <c r="A111" s="134">
        <v>108</v>
      </c>
      <c r="B111" s="68"/>
      <c r="C111" s="68">
        <v>50502</v>
      </c>
      <c r="D111" s="68">
        <v>50502004</v>
      </c>
      <c r="E111" s="25" t="str">
        <f t="shared" si="4"/>
        <v>MR50502004</v>
      </c>
      <c r="F111" s="25" t="s">
        <v>2122</v>
      </c>
      <c r="G111" s="79" t="s">
        <v>2526</v>
      </c>
      <c r="H111" s="85" t="str">
        <f t="shared" si="5"/>
        <v>MR50502004. Beneficiar 6000 niños, niñas, adolescentes, jóvenes y adultos mediante el desarrollo de procesos de formación artística y cultural en los municipios del Valle del Cauca, durante el período de gobierno</v>
      </c>
      <c r="I111" s="68" t="s">
        <v>141</v>
      </c>
      <c r="J111" s="16"/>
      <c r="K111" s="68" t="s">
        <v>85</v>
      </c>
      <c r="L111" s="68">
        <v>5800</v>
      </c>
      <c r="M111" s="68">
        <v>2019</v>
      </c>
      <c r="N111" s="68">
        <v>6000</v>
      </c>
      <c r="O111" s="68">
        <v>1500</v>
      </c>
      <c r="P111" s="68">
        <v>3000</v>
      </c>
      <c r="Q111" s="68">
        <v>4500</v>
      </c>
      <c r="R111" s="68">
        <v>6000</v>
      </c>
      <c r="S111" s="16"/>
      <c r="T111" s="16"/>
      <c r="U111" s="16"/>
      <c r="V111" s="16"/>
      <c r="W111" s="16"/>
      <c r="X111" s="16"/>
      <c r="Y111" s="16"/>
      <c r="Z111" s="16"/>
      <c r="AA111" s="16"/>
      <c r="AB111" s="16"/>
    </row>
    <row r="112" spans="1:28" s="18" customFormat="1" ht="78" hidden="1" x14ac:dyDescent="0.3">
      <c r="A112" s="134">
        <v>109</v>
      </c>
      <c r="B112" s="68"/>
      <c r="C112" s="68">
        <v>50502</v>
      </c>
      <c r="D112" s="68">
        <v>50502005</v>
      </c>
      <c r="E112" s="25" t="str">
        <f t="shared" si="4"/>
        <v>MR50502005</v>
      </c>
      <c r="F112" s="25" t="s">
        <v>2122</v>
      </c>
      <c r="G112" s="79" t="s">
        <v>1910</v>
      </c>
      <c r="H112" s="85" t="str">
        <f t="shared" si="5"/>
        <v>MR50502005. Incrementar en un 70% la cobertura en los municipios del departamento del Valle del Cauca de los beneficios económicos BEPS, para los creadores y gestores culturales vallecaucanos, durante el período de gobierno</v>
      </c>
      <c r="I112" s="68" t="s">
        <v>141</v>
      </c>
      <c r="J112" s="16"/>
      <c r="K112" s="68" t="s">
        <v>85</v>
      </c>
      <c r="L112" s="70">
        <v>0.14000000000000001</v>
      </c>
      <c r="M112" s="68">
        <v>2019</v>
      </c>
      <c r="N112" s="70">
        <v>0.7</v>
      </c>
      <c r="O112" s="68">
        <v>17</v>
      </c>
      <c r="P112" s="68">
        <v>34</v>
      </c>
      <c r="Q112" s="68">
        <v>51</v>
      </c>
      <c r="R112" s="68">
        <v>70</v>
      </c>
      <c r="S112" s="16"/>
      <c r="T112" s="16"/>
      <c r="U112" s="16"/>
      <c r="V112" s="16"/>
      <c r="W112" s="16"/>
      <c r="X112" s="16"/>
      <c r="Y112" s="16"/>
      <c r="Z112" s="16"/>
      <c r="AA112" s="16"/>
      <c r="AB112" s="16"/>
    </row>
    <row r="113" spans="1:28" s="18" customFormat="1" ht="65" hidden="1" x14ac:dyDescent="0.3">
      <c r="A113" s="134">
        <v>110</v>
      </c>
      <c r="B113" s="68"/>
      <c r="C113" s="68">
        <v>60202</v>
      </c>
      <c r="D113" s="68">
        <v>60202001</v>
      </c>
      <c r="E113" s="25" t="str">
        <f t="shared" si="4"/>
        <v>MR60202001</v>
      </c>
      <c r="F113" s="25" t="s">
        <v>2126</v>
      </c>
      <c r="G113" s="79" t="s">
        <v>1561</v>
      </c>
      <c r="H113" s="85" t="str">
        <f t="shared" si="5"/>
        <v>MR60202001. Beneficiar a 10000 familias rurales mediante proyectos agropecuarios que generen mayor competitividad económica en el ambito productivo, agroindustrial y comercial en el periodo de gobierno</v>
      </c>
      <c r="I113" s="67" t="s">
        <v>317</v>
      </c>
      <c r="J113" s="20"/>
      <c r="K113" s="68" t="s">
        <v>85</v>
      </c>
      <c r="L113" s="68">
        <v>1000</v>
      </c>
      <c r="M113" s="68">
        <v>2019</v>
      </c>
      <c r="N113" s="68">
        <v>10000</v>
      </c>
      <c r="O113" s="68">
        <v>2500</v>
      </c>
      <c r="P113" s="68">
        <v>5000</v>
      </c>
      <c r="Q113" s="68">
        <v>7500</v>
      </c>
      <c r="R113" s="68">
        <v>10000</v>
      </c>
      <c r="S113" s="20"/>
      <c r="T113" s="20"/>
      <c r="U113" s="20"/>
      <c r="V113" s="20"/>
      <c r="W113" s="20"/>
      <c r="X113" s="20"/>
      <c r="Y113" s="20"/>
      <c r="Z113" s="20"/>
      <c r="AA113" s="20"/>
      <c r="AB113" s="20"/>
    </row>
    <row r="114" spans="1:28" s="18" customFormat="1" ht="65" hidden="1" x14ac:dyDescent="0.3">
      <c r="A114" s="134">
        <v>111</v>
      </c>
      <c r="B114" s="68"/>
      <c r="C114" s="68">
        <v>60201</v>
      </c>
      <c r="D114" s="68">
        <v>60201001</v>
      </c>
      <c r="E114" s="25" t="str">
        <f t="shared" si="4"/>
        <v>MR60201001</v>
      </c>
      <c r="F114" s="25" t="s">
        <v>2125</v>
      </c>
      <c r="G114" s="79" t="s">
        <v>1082</v>
      </c>
      <c r="H114" s="85" t="str">
        <f t="shared" si="5"/>
        <v>MR60201001. Analizar las 50 cifras de rubros productivos agropecuarios como mecanismo de seguimiento a la producción agropecuaria en el departamento del Valle del Cauca anualmente</v>
      </c>
      <c r="I114" s="67" t="s">
        <v>317</v>
      </c>
      <c r="J114" s="20"/>
      <c r="K114" s="68" t="s">
        <v>85</v>
      </c>
      <c r="L114" s="68">
        <v>0</v>
      </c>
      <c r="M114" s="68">
        <v>2019</v>
      </c>
      <c r="N114" s="68">
        <v>50</v>
      </c>
      <c r="O114" s="68">
        <v>50</v>
      </c>
      <c r="P114" s="68">
        <v>50</v>
      </c>
      <c r="Q114" s="68">
        <v>50</v>
      </c>
      <c r="R114" s="68">
        <v>50</v>
      </c>
      <c r="S114" s="20"/>
      <c r="T114" s="20"/>
      <c r="U114" s="20"/>
      <c r="V114" s="20"/>
      <c r="W114" s="20"/>
      <c r="X114" s="20"/>
      <c r="Y114" s="20"/>
      <c r="Z114" s="20"/>
      <c r="AA114" s="20"/>
      <c r="AB114" s="20"/>
    </row>
    <row r="115" spans="1:28" s="18" customFormat="1" ht="78" hidden="1" x14ac:dyDescent="0.3">
      <c r="A115" s="134">
        <v>112</v>
      </c>
      <c r="B115" s="68"/>
      <c r="C115" s="68">
        <v>60101</v>
      </c>
      <c r="D115" s="68">
        <v>60101001</v>
      </c>
      <c r="E115" s="25" t="str">
        <f t="shared" si="4"/>
        <v>MR60101001</v>
      </c>
      <c r="F115" s="25" t="s">
        <v>2123</v>
      </c>
      <c r="G115" s="79" t="s">
        <v>1870</v>
      </c>
      <c r="H115" s="85" t="str">
        <f t="shared" si="5"/>
        <v>MR60101001. Atender a 30000 familias rurales vallecaucanas con proyectos de seguridad alimentaria en el periodo de gobierno</v>
      </c>
      <c r="I115" s="67" t="s">
        <v>317</v>
      </c>
      <c r="J115" s="20"/>
      <c r="K115" s="67" t="s">
        <v>85</v>
      </c>
      <c r="L115" s="78">
        <v>23000</v>
      </c>
      <c r="M115" s="68">
        <v>2019</v>
      </c>
      <c r="N115" s="78">
        <v>30000</v>
      </c>
      <c r="O115" s="78">
        <v>7500</v>
      </c>
      <c r="P115" s="78">
        <v>15000</v>
      </c>
      <c r="Q115" s="78">
        <v>22500</v>
      </c>
      <c r="R115" s="78">
        <v>30000</v>
      </c>
      <c r="S115" s="20"/>
      <c r="T115" s="20"/>
      <c r="U115" s="20"/>
      <c r="V115" s="20"/>
      <c r="W115" s="20"/>
      <c r="X115" s="20"/>
      <c r="Y115" s="20"/>
      <c r="Z115" s="20"/>
      <c r="AA115" s="20"/>
      <c r="AB115" s="20"/>
    </row>
    <row r="116" spans="1:28" s="18" customFormat="1" ht="78" hidden="1" x14ac:dyDescent="0.3">
      <c r="A116" s="134">
        <v>113</v>
      </c>
      <c r="B116" s="68"/>
      <c r="C116" s="68">
        <v>60101</v>
      </c>
      <c r="D116" s="68">
        <v>60101002</v>
      </c>
      <c r="E116" s="25" t="str">
        <f t="shared" si="4"/>
        <v>MR60101002</v>
      </c>
      <c r="F116" s="25" t="s">
        <v>2123</v>
      </c>
      <c r="G116" s="79" t="s">
        <v>2527</v>
      </c>
      <c r="H116" s="85" t="str">
        <f t="shared" si="5"/>
        <v>MR60101002. Mantener por debajo de 29 la prevalencia de exceso de peso en población de 5 a 12 años, durante el período de gobierno</v>
      </c>
      <c r="I116" s="68" t="s">
        <v>767</v>
      </c>
      <c r="J116" s="20"/>
      <c r="K116" s="67" t="s">
        <v>246</v>
      </c>
      <c r="L116" s="78" t="s">
        <v>1540</v>
      </c>
      <c r="M116" s="78">
        <v>2019</v>
      </c>
      <c r="N116" s="78" t="s">
        <v>1540</v>
      </c>
      <c r="O116" s="78" t="s">
        <v>1540</v>
      </c>
      <c r="P116" s="78" t="s">
        <v>1540</v>
      </c>
      <c r="Q116" s="78" t="s">
        <v>1540</v>
      </c>
      <c r="R116" s="78" t="s">
        <v>1540</v>
      </c>
      <c r="S116" s="20"/>
      <c r="T116" s="20"/>
      <c r="U116" s="20"/>
      <c r="V116" s="20"/>
      <c r="W116" s="20"/>
      <c r="X116" s="20"/>
      <c r="Y116" s="20"/>
      <c r="Z116" s="20"/>
      <c r="AA116" s="20"/>
      <c r="AB116" s="20"/>
    </row>
    <row r="117" spans="1:28" s="18" customFormat="1" ht="52" hidden="1" x14ac:dyDescent="0.3">
      <c r="A117" s="134">
        <v>114</v>
      </c>
      <c r="B117" s="68"/>
      <c r="C117" s="68">
        <v>60102</v>
      </c>
      <c r="D117" s="68">
        <v>60102001</v>
      </c>
      <c r="E117" s="25" t="str">
        <f t="shared" si="4"/>
        <v>MR60102001</v>
      </c>
      <c r="F117" s="25" t="s">
        <v>2124</v>
      </c>
      <c r="G117" s="79" t="s">
        <v>1873</v>
      </c>
      <c r="H117" s="85" t="str">
        <f t="shared" si="5"/>
        <v>MR60102001. Aumentar en 300 hectáreas la producción ecológica y orgánica en zona rural de vocación agropecuaria vallecaucana en el periodo de gobierno</v>
      </c>
      <c r="I117" s="67" t="s">
        <v>317</v>
      </c>
      <c r="J117" s="20"/>
      <c r="K117" s="67" t="s">
        <v>85</v>
      </c>
      <c r="L117" s="68">
        <v>0</v>
      </c>
      <c r="M117" s="68">
        <v>2019</v>
      </c>
      <c r="N117" s="68">
        <v>300</v>
      </c>
      <c r="O117" s="68">
        <v>75</v>
      </c>
      <c r="P117" s="68">
        <v>150</v>
      </c>
      <c r="Q117" s="68">
        <v>335</v>
      </c>
      <c r="R117" s="68">
        <v>300</v>
      </c>
      <c r="S117" s="20"/>
      <c r="T117" s="20"/>
      <c r="U117" s="20"/>
      <c r="V117" s="20"/>
      <c r="W117" s="20"/>
      <c r="X117" s="20"/>
      <c r="Y117" s="20"/>
      <c r="Z117" s="20"/>
      <c r="AA117" s="20"/>
      <c r="AB117" s="20"/>
    </row>
    <row r="118" spans="1:28" s="18" customFormat="1" ht="52" hidden="1" x14ac:dyDescent="0.3">
      <c r="A118" s="134">
        <v>115</v>
      </c>
      <c r="B118" s="68"/>
      <c r="C118" s="68">
        <v>60301</v>
      </c>
      <c r="D118" s="68">
        <v>60301001</v>
      </c>
      <c r="E118" s="25" t="str">
        <f t="shared" si="4"/>
        <v>MR60301001</v>
      </c>
      <c r="F118" s="25" t="s">
        <v>2127</v>
      </c>
      <c r="G118" s="79" t="s">
        <v>1883</v>
      </c>
      <c r="H118" s="85" t="str">
        <f t="shared" si="5"/>
        <v>MR60301001. Crear 1 sistema estadístico de movilidad y seguridad vial rural en los 21 municipios de jurisdicción en vías terciarias rurales del departamento</v>
      </c>
      <c r="I118" s="67" t="s">
        <v>678</v>
      </c>
      <c r="J118" s="20"/>
      <c r="K118" s="68" t="s">
        <v>85</v>
      </c>
      <c r="L118" s="68">
        <v>0</v>
      </c>
      <c r="M118" s="68">
        <v>2019</v>
      </c>
      <c r="N118" s="68">
        <v>1</v>
      </c>
      <c r="O118" s="68">
        <v>0.25</v>
      </c>
      <c r="P118" s="68">
        <v>0.5</v>
      </c>
      <c r="Q118" s="68">
        <v>0.75</v>
      </c>
      <c r="R118" s="68">
        <v>1</v>
      </c>
      <c r="S118" s="20"/>
      <c r="T118" s="20"/>
      <c r="U118" s="20"/>
      <c r="V118" s="20"/>
      <c r="W118" s="20"/>
      <c r="X118" s="20"/>
      <c r="Y118" s="20"/>
      <c r="Z118" s="20"/>
      <c r="AA118" s="20"/>
      <c r="AB118" s="20"/>
    </row>
    <row r="119" spans="1:28" s="18" customFormat="1" ht="39" hidden="1" x14ac:dyDescent="0.3">
      <c r="A119" s="134">
        <v>116</v>
      </c>
      <c r="B119" s="68"/>
      <c r="C119" s="68">
        <v>60302</v>
      </c>
      <c r="D119" s="68">
        <v>60302001</v>
      </c>
      <c r="E119" s="25" t="str">
        <f t="shared" si="4"/>
        <v>MR60302001</v>
      </c>
      <c r="F119" s="25" t="s">
        <v>2128</v>
      </c>
      <c r="G119" s="79" t="s">
        <v>1119</v>
      </c>
      <c r="H119" s="85" t="str">
        <f t="shared" si="5"/>
        <v>MR60302001. Ejecutar 850.000.000 de recursos en soluciones de vivienda rural ambientalmente sostenibles</v>
      </c>
      <c r="I119" s="67" t="s">
        <v>242</v>
      </c>
      <c r="J119" s="20"/>
      <c r="K119" s="68" t="s">
        <v>85</v>
      </c>
      <c r="L119" s="68">
        <v>0</v>
      </c>
      <c r="M119" s="68">
        <v>2019</v>
      </c>
      <c r="N119" s="78">
        <v>850000000</v>
      </c>
      <c r="O119" s="68">
        <v>0</v>
      </c>
      <c r="P119" s="78">
        <v>850000000</v>
      </c>
      <c r="Q119" s="78">
        <v>850000000</v>
      </c>
      <c r="R119" s="78">
        <v>850000000</v>
      </c>
      <c r="S119" s="20"/>
      <c r="T119" s="20"/>
      <c r="U119" s="20"/>
      <c r="V119" s="20"/>
      <c r="W119" s="20"/>
      <c r="X119" s="20"/>
      <c r="Y119" s="20"/>
      <c r="Z119" s="20"/>
      <c r="AA119" s="20"/>
      <c r="AB119" s="20"/>
    </row>
    <row r="120" spans="1:28" s="18" customFormat="1" ht="91" hidden="1" x14ac:dyDescent="0.3">
      <c r="A120" s="134">
        <v>117</v>
      </c>
      <c r="B120" s="68"/>
      <c r="C120" s="68">
        <v>60302</v>
      </c>
      <c r="D120" s="68">
        <v>60302002</v>
      </c>
      <c r="E120" s="25" t="str">
        <f t="shared" si="4"/>
        <v>MR60302002</v>
      </c>
      <c r="F120" s="25" t="s">
        <v>2128</v>
      </c>
      <c r="G120" s="79" t="s">
        <v>1875</v>
      </c>
      <c r="H120" s="85" t="str">
        <f t="shared" si="5"/>
        <v>MR60302002. Aumentar en 800 los aportes destinados a la construcción de vivienda nueva de interés prioritario y/o mejoramientos de vivienda en zona rural con conexión a servicios públicos para reducir el déficit cuantitativo y/o cualitativo al terminar el periodo de gobierno</v>
      </c>
      <c r="I120" s="67" t="s">
        <v>242</v>
      </c>
      <c r="J120" s="20"/>
      <c r="K120" s="68" t="s">
        <v>85</v>
      </c>
      <c r="L120" s="68">
        <v>160</v>
      </c>
      <c r="M120" s="68">
        <v>2019</v>
      </c>
      <c r="N120" s="68">
        <v>800</v>
      </c>
      <c r="O120" s="68">
        <v>0</v>
      </c>
      <c r="P120" s="68">
        <v>550</v>
      </c>
      <c r="Q120" s="68">
        <v>800</v>
      </c>
      <c r="R120" s="68">
        <v>800</v>
      </c>
      <c r="S120" s="20"/>
      <c r="T120" s="20"/>
      <c r="U120" s="20"/>
      <c r="V120" s="20"/>
      <c r="W120" s="20"/>
      <c r="X120" s="20"/>
      <c r="Y120" s="20"/>
      <c r="Z120" s="20"/>
      <c r="AA120" s="20"/>
      <c r="AB120" s="20"/>
    </row>
    <row r="121" spans="1:28" s="18" customFormat="1" ht="52" hidden="1" x14ac:dyDescent="0.3">
      <c r="A121" s="134">
        <v>118</v>
      </c>
      <c r="B121" s="68"/>
      <c r="C121" s="68">
        <v>60302</v>
      </c>
      <c r="D121" s="68">
        <v>60302003</v>
      </c>
      <c r="E121" s="25" t="str">
        <f t="shared" si="4"/>
        <v>MR60302003</v>
      </c>
      <c r="F121" s="25" t="s">
        <v>2128</v>
      </c>
      <c r="G121" s="79" t="s">
        <v>1890</v>
      </c>
      <c r="H121" s="85" t="str">
        <f t="shared" si="5"/>
        <v>MR60302003. Empresarizar a 2000 productores agropecuarios de diferentes grupos poblacionales y étnicos durante el periodo de gobierno</v>
      </c>
      <c r="I121" s="67" t="s">
        <v>317</v>
      </c>
      <c r="J121" s="20"/>
      <c r="K121" s="68" t="s">
        <v>85</v>
      </c>
      <c r="L121" s="68">
        <v>250</v>
      </c>
      <c r="M121" s="68">
        <v>2019</v>
      </c>
      <c r="N121" s="68">
        <v>2000</v>
      </c>
      <c r="O121" s="68">
        <v>500</v>
      </c>
      <c r="P121" s="68">
        <v>1000</v>
      </c>
      <c r="Q121" s="68">
        <v>1500</v>
      </c>
      <c r="R121" s="68">
        <v>2000</v>
      </c>
      <c r="S121" s="20"/>
      <c r="T121" s="20"/>
      <c r="U121" s="20"/>
      <c r="V121" s="20"/>
      <c r="W121" s="20"/>
      <c r="X121" s="20"/>
      <c r="Y121" s="20"/>
      <c r="Z121" s="20"/>
      <c r="AA121" s="20"/>
      <c r="AB121" s="20"/>
    </row>
    <row r="122" spans="1:28" s="18" customFormat="1" ht="52" hidden="1" x14ac:dyDescent="0.3">
      <c r="A122" s="134">
        <v>119</v>
      </c>
      <c r="B122" s="68"/>
      <c r="C122" s="68">
        <v>60302</v>
      </c>
      <c r="D122" s="68">
        <v>60302004</v>
      </c>
      <c r="E122" s="25" t="str">
        <f t="shared" si="4"/>
        <v>MR60302004</v>
      </c>
      <c r="F122" s="25" t="s">
        <v>2128</v>
      </c>
      <c r="G122" s="79" t="s">
        <v>1568</v>
      </c>
      <c r="H122" s="85" t="str">
        <f t="shared" si="5"/>
        <v>MR60302004. Beneficiar al menos 38000 personas del sector rural en cobertura, continuidad y calidad de agua potable y saneamiento básico durante el periodo de gobierno</v>
      </c>
      <c r="I122" s="67" t="s">
        <v>550</v>
      </c>
      <c r="J122" s="20"/>
      <c r="K122" s="68" t="s">
        <v>85</v>
      </c>
      <c r="L122" s="68">
        <v>0</v>
      </c>
      <c r="M122" s="68">
        <v>2019</v>
      </c>
      <c r="N122" s="68">
        <v>38000</v>
      </c>
      <c r="O122" s="68">
        <v>9500</v>
      </c>
      <c r="P122" s="68">
        <v>19000</v>
      </c>
      <c r="Q122" s="68">
        <v>28500</v>
      </c>
      <c r="R122" s="68">
        <v>38000</v>
      </c>
      <c r="S122" s="20"/>
      <c r="T122" s="20"/>
      <c r="U122" s="20"/>
      <c r="V122" s="20"/>
      <c r="W122" s="20"/>
      <c r="X122" s="20"/>
      <c r="Y122" s="20"/>
      <c r="Z122" s="20"/>
      <c r="AA122" s="20"/>
      <c r="AB122" s="20"/>
    </row>
    <row r="123" spans="1:28" s="18" customFormat="1" ht="65" hidden="1" x14ac:dyDescent="0.3">
      <c r="A123" s="134">
        <v>120</v>
      </c>
      <c r="B123" s="68"/>
      <c r="C123" s="68">
        <v>60401</v>
      </c>
      <c r="D123" s="68">
        <v>60401001</v>
      </c>
      <c r="E123" s="25" t="str">
        <f t="shared" si="4"/>
        <v>MR60401001</v>
      </c>
      <c r="F123" s="25" t="s">
        <v>2129</v>
      </c>
      <c r="G123" s="79" t="s">
        <v>1911</v>
      </c>
      <c r="H123" s="85" t="str">
        <f t="shared" si="5"/>
        <v>MR60401001. Mantener al 85% el nivel de satisfaccion de los usuarios de la secretaría de educación departamental respecto a la prestación del servicio</v>
      </c>
      <c r="I123" s="68" t="s">
        <v>94</v>
      </c>
      <c r="J123" s="20"/>
      <c r="K123" s="70" t="s">
        <v>77</v>
      </c>
      <c r="L123" s="70">
        <v>0.85</v>
      </c>
      <c r="M123" s="68">
        <v>2019</v>
      </c>
      <c r="N123" s="70">
        <v>0.85</v>
      </c>
      <c r="O123" s="68">
        <v>85</v>
      </c>
      <c r="P123" s="68">
        <v>85</v>
      </c>
      <c r="Q123" s="68">
        <v>85</v>
      </c>
      <c r="R123" s="68">
        <v>85</v>
      </c>
      <c r="S123" s="20"/>
      <c r="T123" s="20"/>
      <c r="U123" s="20"/>
      <c r="V123" s="20"/>
      <c r="W123" s="20"/>
      <c r="X123" s="20"/>
      <c r="Y123" s="20"/>
      <c r="Z123" s="20"/>
      <c r="AA123" s="20"/>
      <c r="AB123" s="20"/>
    </row>
    <row r="124" spans="1:28" s="18" customFormat="1" ht="65" hidden="1" x14ac:dyDescent="0.3">
      <c r="A124" s="134">
        <v>121</v>
      </c>
      <c r="B124" s="68"/>
      <c r="C124" s="68">
        <v>60402</v>
      </c>
      <c r="D124" s="68">
        <v>60402001</v>
      </c>
      <c r="E124" s="25" t="str">
        <f t="shared" si="4"/>
        <v>MR60402001</v>
      </c>
      <c r="F124" s="25" t="s">
        <v>2130</v>
      </c>
      <c r="G124" s="79" t="s">
        <v>1916</v>
      </c>
      <c r="H124" s="85" t="str">
        <f t="shared" si="5"/>
        <v>MR60402001. Impactar 1500 productores rurales mediante la transferencia de conocimiento y tecnologías que generen innovación en la actividad agropecuaria durante el periodo de gobierno</v>
      </c>
      <c r="I124" s="67" t="s">
        <v>317</v>
      </c>
      <c r="J124" s="20"/>
      <c r="K124" s="68" t="s">
        <v>85</v>
      </c>
      <c r="L124" s="68">
        <v>100</v>
      </c>
      <c r="M124" s="68">
        <v>2019</v>
      </c>
      <c r="N124" s="68">
        <v>1500</v>
      </c>
      <c r="O124" s="68">
        <v>0</v>
      </c>
      <c r="P124" s="68">
        <v>500</v>
      </c>
      <c r="Q124" s="68">
        <v>1000</v>
      </c>
      <c r="R124" s="68">
        <v>1500</v>
      </c>
      <c r="S124" s="20"/>
      <c r="T124" s="20"/>
      <c r="U124" s="20"/>
      <c r="V124" s="20"/>
      <c r="W124" s="20"/>
      <c r="X124" s="20"/>
      <c r="Y124" s="20"/>
      <c r="Z124" s="20"/>
      <c r="AA124" s="20"/>
      <c r="AB124" s="20"/>
    </row>
    <row r="125" spans="1:28" s="18" customFormat="1" ht="65" hidden="1" x14ac:dyDescent="0.3">
      <c r="A125" s="134">
        <v>122</v>
      </c>
      <c r="B125" s="68"/>
      <c r="C125" s="68">
        <v>60501</v>
      </c>
      <c r="D125" s="68">
        <v>60501001</v>
      </c>
      <c r="E125" s="25" t="str">
        <f t="shared" si="4"/>
        <v>MR60501001</v>
      </c>
      <c r="F125" s="25" t="s">
        <v>2131</v>
      </c>
      <c r="G125" s="79" t="s">
        <v>1885</v>
      </c>
      <c r="H125" s="85" t="str">
        <f t="shared" si="5"/>
        <v>MR60501001. Cumplir el 100% de los acuerdos pactados con la Mesa de Concertación Indígena</v>
      </c>
      <c r="I125" s="68" t="s">
        <v>636</v>
      </c>
      <c r="J125" s="16"/>
      <c r="K125" s="68" t="s">
        <v>85</v>
      </c>
      <c r="L125" s="70" t="s">
        <v>1169</v>
      </c>
      <c r="M125" s="68">
        <v>2019</v>
      </c>
      <c r="N125" s="70">
        <v>1</v>
      </c>
      <c r="O125" s="68">
        <v>100</v>
      </c>
      <c r="P125" s="68">
        <v>100</v>
      </c>
      <c r="Q125" s="68">
        <v>100</v>
      </c>
      <c r="R125" s="68">
        <v>100</v>
      </c>
      <c r="S125" s="16"/>
      <c r="T125" s="16"/>
      <c r="U125" s="16"/>
      <c r="V125" s="16"/>
      <c r="W125" s="16"/>
      <c r="X125" s="16"/>
      <c r="Y125" s="16"/>
      <c r="Z125" s="16"/>
      <c r="AA125" s="16"/>
      <c r="AB125" s="16"/>
    </row>
    <row r="126" spans="1:28" s="18" customFormat="1" ht="65" hidden="1" x14ac:dyDescent="0.3">
      <c r="A126" s="134">
        <v>123</v>
      </c>
      <c r="B126" s="68"/>
      <c r="C126" s="68">
        <v>60502</v>
      </c>
      <c r="D126" s="68">
        <v>60502001</v>
      </c>
      <c r="E126" s="25" t="str">
        <f t="shared" si="4"/>
        <v>MR60502001</v>
      </c>
      <c r="F126" s="25" t="s">
        <v>2132</v>
      </c>
      <c r="G126" s="79" t="s">
        <v>1885</v>
      </c>
      <c r="H126" s="85" t="str">
        <f t="shared" si="5"/>
        <v>MR60502001. Cumplir el 100% de los acuerdos pactados con la Mesa de Concertación Indígena</v>
      </c>
      <c r="I126" s="68" t="s">
        <v>636</v>
      </c>
      <c r="J126" s="16"/>
      <c r="K126" s="68" t="s">
        <v>85</v>
      </c>
      <c r="L126" s="70" t="s">
        <v>1169</v>
      </c>
      <c r="M126" s="68">
        <v>2019</v>
      </c>
      <c r="N126" s="70">
        <v>1</v>
      </c>
      <c r="O126" s="68">
        <v>100</v>
      </c>
      <c r="P126" s="68">
        <v>100</v>
      </c>
      <c r="Q126" s="68">
        <v>100</v>
      </c>
      <c r="R126" s="68">
        <v>100</v>
      </c>
      <c r="S126" s="16"/>
      <c r="T126" s="16"/>
      <c r="U126" s="16"/>
      <c r="V126" s="16"/>
      <c r="W126" s="16"/>
      <c r="X126" s="16"/>
      <c r="Y126" s="16"/>
      <c r="Z126" s="16"/>
      <c r="AA126" s="16"/>
      <c r="AB126" s="16"/>
    </row>
    <row r="127" spans="1:28" s="18" customFormat="1" ht="78" hidden="1" x14ac:dyDescent="0.3">
      <c r="A127" s="134">
        <v>124</v>
      </c>
      <c r="B127" s="68"/>
      <c r="C127" s="68">
        <v>60503</v>
      </c>
      <c r="D127" s="68">
        <v>60503001</v>
      </c>
      <c r="E127" s="25" t="str">
        <f t="shared" si="4"/>
        <v>MR60503001</v>
      </c>
      <c r="F127" s="25" t="s">
        <v>2133</v>
      </c>
      <c r="G127" s="79" t="s">
        <v>1885</v>
      </c>
      <c r="H127" s="85" t="str">
        <f t="shared" si="5"/>
        <v>MR60503001. Cumplir el 100% de los acuerdos pactados con la Mesa de Concertación Indígena</v>
      </c>
      <c r="I127" s="68" t="s">
        <v>636</v>
      </c>
      <c r="J127" s="16"/>
      <c r="K127" s="68" t="s">
        <v>85</v>
      </c>
      <c r="L127" s="70" t="s">
        <v>1169</v>
      </c>
      <c r="M127" s="68">
        <v>2019</v>
      </c>
      <c r="N127" s="70">
        <v>1</v>
      </c>
      <c r="O127" s="68">
        <v>100</v>
      </c>
      <c r="P127" s="68">
        <v>100</v>
      </c>
      <c r="Q127" s="68">
        <v>100</v>
      </c>
      <c r="R127" s="68">
        <v>100</v>
      </c>
      <c r="S127" s="16"/>
      <c r="T127" s="16"/>
      <c r="U127" s="16"/>
      <c r="V127" s="16"/>
      <c r="W127" s="16"/>
      <c r="X127" s="16"/>
      <c r="Y127" s="16"/>
      <c r="Z127" s="16"/>
      <c r="AA127" s="16"/>
      <c r="AB127" s="16"/>
    </row>
    <row r="128" spans="1:28" s="18" customFormat="1" ht="65" hidden="1" x14ac:dyDescent="0.3">
      <c r="A128" s="134">
        <v>125</v>
      </c>
      <c r="B128" s="68"/>
      <c r="C128" s="68">
        <v>60504</v>
      </c>
      <c r="D128" s="68">
        <v>60504001</v>
      </c>
      <c r="E128" s="25" t="str">
        <f t="shared" si="4"/>
        <v>MR60504001</v>
      </c>
      <c r="F128" s="25" t="s">
        <v>2134</v>
      </c>
      <c r="G128" s="79" t="s">
        <v>1885</v>
      </c>
      <c r="H128" s="85" t="str">
        <f t="shared" si="5"/>
        <v>MR60504001. Cumplir el 100% de los acuerdos pactados con la Mesa de Concertación Indígena</v>
      </c>
      <c r="I128" s="68" t="s">
        <v>636</v>
      </c>
      <c r="J128" s="16"/>
      <c r="K128" s="68" t="s">
        <v>85</v>
      </c>
      <c r="L128" s="70" t="s">
        <v>1169</v>
      </c>
      <c r="M128" s="68">
        <v>2019</v>
      </c>
      <c r="N128" s="70">
        <v>1</v>
      </c>
      <c r="O128" s="68">
        <v>100</v>
      </c>
      <c r="P128" s="68">
        <v>100</v>
      </c>
      <c r="Q128" s="68">
        <v>100</v>
      </c>
      <c r="R128" s="68">
        <v>100</v>
      </c>
      <c r="S128" s="16"/>
      <c r="T128" s="16"/>
      <c r="U128" s="16"/>
      <c r="V128" s="16"/>
      <c r="W128" s="16"/>
      <c r="X128" s="16"/>
      <c r="Y128" s="16"/>
      <c r="Z128" s="16"/>
      <c r="AA128" s="16"/>
      <c r="AB128" s="16"/>
    </row>
    <row r="129" spans="1:28" s="18" customFormat="1" ht="65" hidden="1" x14ac:dyDescent="0.3">
      <c r="A129" s="134">
        <v>126</v>
      </c>
      <c r="B129" s="68"/>
      <c r="C129" s="68">
        <v>60505</v>
      </c>
      <c r="D129" s="68">
        <v>60505001</v>
      </c>
      <c r="E129" s="25" t="str">
        <f t="shared" si="4"/>
        <v>MR60505001</v>
      </c>
      <c r="F129" s="25" t="s">
        <v>2135</v>
      </c>
      <c r="G129" s="79" t="s">
        <v>1885</v>
      </c>
      <c r="H129" s="85" t="str">
        <f t="shared" si="5"/>
        <v>MR60505001. Cumplir el 100% de los acuerdos pactados con la Mesa de Concertación Indígena</v>
      </c>
      <c r="I129" s="68" t="s">
        <v>636</v>
      </c>
      <c r="J129" s="16"/>
      <c r="K129" s="68" t="s">
        <v>85</v>
      </c>
      <c r="L129" s="70" t="s">
        <v>1169</v>
      </c>
      <c r="M129" s="68">
        <v>2019</v>
      </c>
      <c r="N129" s="70">
        <v>1</v>
      </c>
      <c r="O129" s="68">
        <v>100</v>
      </c>
      <c r="P129" s="68">
        <v>100</v>
      </c>
      <c r="Q129" s="68">
        <v>100</v>
      </c>
      <c r="R129" s="68">
        <v>100</v>
      </c>
      <c r="S129" s="16"/>
      <c r="T129" s="16"/>
      <c r="U129" s="16"/>
      <c r="V129" s="16"/>
      <c r="W129" s="16"/>
      <c r="X129" s="16"/>
      <c r="Y129" s="16"/>
      <c r="Z129" s="16"/>
      <c r="AA129" s="16"/>
      <c r="AB129" s="16"/>
    </row>
    <row r="130" spans="1:28" s="18" customFormat="1" ht="65" hidden="1" x14ac:dyDescent="0.3">
      <c r="A130" s="134">
        <v>127</v>
      </c>
      <c r="B130" s="68"/>
      <c r="C130" s="68">
        <v>60506</v>
      </c>
      <c r="D130" s="68">
        <v>60506001</v>
      </c>
      <c r="E130" s="25" t="str">
        <f t="shared" si="4"/>
        <v>MR60506001</v>
      </c>
      <c r="F130" s="25" t="s">
        <v>2136</v>
      </c>
      <c r="G130" s="79" t="s">
        <v>1885</v>
      </c>
      <c r="H130" s="85" t="str">
        <f t="shared" si="5"/>
        <v>MR60506001. Cumplir el 100% de los acuerdos pactados con la Mesa de Concertación Indígena</v>
      </c>
      <c r="I130" s="68" t="s">
        <v>636</v>
      </c>
      <c r="J130" s="16"/>
      <c r="K130" s="68" t="s">
        <v>85</v>
      </c>
      <c r="L130" s="70" t="s">
        <v>1169</v>
      </c>
      <c r="M130" s="68">
        <v>2019</v>
      </c>
      <c r="N130" s="70">
        <v>1</v>
      </c>
      <c r="O130" s="68">
        <v>100</v>
      </c>
      <c r="P130" s="68">
        <v>100</v>
      </c>
      <c r="Q130" s="68">
        <v>100</v>
      </c>
      <c r="R130" s="68">
        <v>100</v>
      </c>
      <c r="S130" s="16"/>
      <c r="T130" s="16"/>
      <c r="U130" s="16"/>
      <c r="V130" s="16"/>
      <c r="W130" s="16"/>
      <c r="X130" s="16"/>
      <c r="Y130" s="16"/>
      <c r="Z130" s="16"/>
      <c r="AA130" s="16"/>
      <c r="AB130" s="16"/>
    </row>
    <row r="131" spans="1:28" ht="34.5" customHeight="1" x14ac:dyDescent="0.3">
      <c r="A131" s="8"/>
      <c r="B131" s="8"/>
      <c r="C131" s="8"/>
      <c r="D131" s="8"/>
      <c r="E131" s="8"/>
      <c r="F131" s="8"/>
      <c r="G131" s="8"/>
      <c r="H131" s="8"/>
      <c r="I131" s="8"/>
      <c r="J131" s="10"/>
      <c r="K131" s="8"/>
      <c r="L131" s="8"/>
      <c r="M131" s="8"/>
      <c r="N131" s="8"/>
      <c r="O131" s="8"/>
      <c r="P131" s="8"/>
      <c r="Q131" s="8"/>
      <c r="R131" s="8"/>
      <c r="S131" s="10"/>
      <c r="T131" s="10"/>
      <c r="U131" s="10"/>
      <c r="V131" s="10"/>
      <c r="W131" s="10"/>
      <c r="X131" s="10"/>
      <c r="Y131" s="10"/>
      <c r="Z131" s="10"/>
      <c r="AA131" s="10"/>
      <c r="AB131" s="10"/>
    </row>
    <row r="132" spans="1:28" ht="34.5" customHeight="1" x14ac:dyDescent="0.3">
      <c r="A132" s="8"/>
      <c r="B132" s="8"/>
      <c r="C132" s="8"/>
      <c r="D132" s="8"/>
      <c r="E132" s="8"/>
      <c r="F132" s="8"/>
      <c r="G132" s="8"/>
      <c r="H132" s="8"/>
      <c r="I132" s="8"/>
      <c r="J132" s="10"/>
      <c r="K132" s="8"/>
      <c r="L132" s="8"/>
      <c r="M132" s="8"/>
      <c r="N132" s="8"/>
      <c r="O132" s="8"/>
      <c r="P132" s="8"/>
      <c r="Q132" s="8"/>
      <c r="R132" s="8"/>
      <c r="S132" s="10"/>
      <c r="T132" s="10"/>
      <c r="U132" s="10"/>
      <c r="V132" s="10"/>
      <c r="W132" s="10"/>
      <c r="X132" s="10"/>
      <c r="Y132" s="10"/>
      <c r="Z132" s="10"/>
      <c r="AA132" s="10"/>
      <c r="AB132" s="10"/>
    </row>
  </sheetData>
  <sheetProtection algorithmName="SHA-512" hashValue="kSUuSqbUC4NxxR88LWIvqcKKX9ZaWtyjUffHQjPfUGhGze1Gk0dRc1V8YvF+pdeJdyIKhg9g5CXJIue+JuU+lg==" saltValue="oYgscFyMsqfMoARwUk2RVA==" spinCount="100000" sheet="1" objects="1" scenarios="1" formatCells="0" formatColumns="0" formatRows="0" autoFilter="0"/>
  <autoFilter ref="A3:R130" xr:uid="{B87EBD0E-2009-4C83-8356-6F4466A92036}">
    <filterColumn colId="8">
      <filters>
        <filter val="DEPARTAMENTO ADMINISTRATIVO DE PLANEACIÓN"/>
      </filters>
    </filterColumn>
  </autoFilter>
  <phoneticPr fontId="13" type="noConversion"/>
  <pageMargins left="0.70866141732283472" right="0.70866141732283472" top="0.74803149606299213" bottom="0.74803149606299213" header="0" footer="0"/>
  <pageSetup orientation="landscape" r:id="rId1"/>
  <ignoredErrors>
    <ignoredError sqref="L4:R4 L5:R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85DCC-878F-4F91-9AAA-4FCAD7370774}">
  <sheetPr codeName="Hoja6"/>
  <dimension ref="A1:V996"/>
  <sheetViews>
    <sheetView zoomScale="87" zoomScaleNormal="87" workbookViewId="0">
      <pane ySplit="2" topLeftCell="A129" activePane="bottomLeft" state="frozen"/>
      <selection pane="bottomLeft" activeCell="E170" sqref="E170"/>
    </sheetView>
  </sheetViews>
  <sheetFormatPr baseColWidth="10" defaultColWidth="11.23046875" defaultRowHeight="15" customHeight="1" x14ac:dyDescent="0.35"/>
  <cols>
    <col min="1" max="1" width="8.23046875" customWidth="1"/>
    <col min="2" max="2" width="10.07421875" customWidth="1"/>
    <col min="3" max="3" width="11.53515625" customWidth="1"/>
    <col min="4" max="4" width="11.15234375" customWidth="1"/>
    <col min="5" max="5" width="82.69140625" customWidth="1"/>
    <col min="6" max="6" width="85.84375" customWidth="1"/>
    <col min="7" max="7" width="101.61328125" customWidth="1"/>
    <col min="8" max="8" width="19.4609375" customWidth="1"/>
    <col min="9" max="9" width="4.84375" customWidth="1"/>
    <col min="10" max="12" width="37" customWidth="1"/>
    <col min="13" max="22" width="10.53515625" customWidth="1"/>
  </cols>
  <sheetData>
    <row r="1" spans="1:22" ht="23.25" customHeight="1" x14ac:dyDescent="0.35">
      <c r="A1" s="322" t="s">
        <v>2272</v>
      </c>
      <c r="B1" s="323"/>
      <c r="C1" s="323"/>
      <c r="D1" s="323"/>
      <c r="E1" s="109"/>
      <c r="F1" s="109"/>
      <c r="G1" s="109"/>
      <c r="H1" s="109"/>
      <c r="I1" s="34"/>
      <c r="J1" s="34"/>
      <c r="K1" s="34"/>
      <c r="L1" s="34"/>
      <c r="M1" s="34"/>
      <c r="N1" s="34"/>
      <c r="O1" s="34"/>
      <c r="P1" s="34"/>
      <c r="Q1" s="34"/>
      <c r="R1" s="34"/>
      <c r="S1" s="34"/>
      <c r="T1" s="34"/>
      <c r="U1" s="34"/>
      <c r="V1" s="34"/>
    </row>
    <row r="2" spans="1:22" ht="21" customHeight="1" x14ac:dyDescent="0.35">
      <c r="A2" s="81" t="s">
        <v>2229</v>
      </c>
      <c r="B2" s="81" t="s">
        <v>2482</v>
      </c>
      <c r="C2" s="81" t="s">
        <v>2483</v>
      </c>
      <c r="D2" s="99" t="s">
        <v>2238</v>
      </c>
      <c r="E2" s="96" t="s">
        <v>2274</v>
      </c>
      <c r="F2" s="96" t="s">
        <v>2599</v>
      </c>
      <c r="G2" s="96" t="s">
        <v>2273</v>
      </c>
      <c r="H2" s="96" t="s">
        <v>2275</v>
      </c>
      <c r="I2" s="46"/>
      <c r="J2" s="46"/>
      <c r="K2" s="46"/>
      <c r="L2" s="46"/>
      <c r="M2" s="34"/>
      <c r="N2" s="34"/>
      <c r="O2" s="34"/>
      <c r="P2" s="34"/>
      <c r="Q2" s="34"/>
      <c r="R2" s="34"/>
      <c r="S2" s="34"/>
      <c r="T2" s="34"/>
      <c r="U2" s="34"/>
      <c r="V2" s="34"/>
    </row>
    <row r="3" spans="1:22" ht="15.5" x14ac:dyDescent="0.35">
      <c r="A3" s="58" t="s">
        <v>2276</v>
      </c>
      <c r="B3" s="53" t="str">
        <f>MID(C3,1,5)</f>
        <v>10101</v>
      </c>
      <c r="C3" s="53">
        <v>1010101</v>
      </c>
      <c r="D3" s="53" t="str">
        <f>A$3&amp;C3</f>
        <v>Sp1010101</v>
      </c>
      <c r="E3" s="54" t="s">
        <v>2277</v>
      </c>
      <c r="F3" s="88" t="str">
        <f>D3&amp;". "&amp;E3</f>
        <v>Sp1010101. Valle Potencia Nacional</v>
      </c>
      <c r="G3" s="54" t="s">
        <v>80</v>
      </c>
      <c r="H3" s="52">
        <v>0</v>
      </c>
      <c r="I3" s="47"/>
      <c r="J3" s="47"/>
      <c r="K3" s="47"/>
      <c r="L3" s="47"/>
    </row>
    <row r="4" spans="1:22" ht="15.5" x14ac:dyDescent="0.35">
      <c r="A4" s="55"/>
      <c r="B4" s="53" t="str">
        <f>MID(C4,1,5)</f>
        <v>10101</v>
      </c>
      <c r="C4" s="53">
        <v>1010102</v>
      </c>
      <c r="D4" s="53" t="str">
        <f t="shared" ref="D4:D67" si="0">A$3&amp;C4</f>
        <v>Sp1010102</v>
      </c>
      <c r="E4" s="54" t="s">
        <v>2278</v>
      </c>
      <c r="F4" s="88" t="str">
        <f>D4&amp;". "&amp;E4</f>
        <v>Sp1010102. Valle Olímpico</v>
      </c>
      <c r="G4" s="54" t="s">
        <v>1318</v>
      </c>
      <c r="H4" s="52">
        <v>0</v>
      </c>
      <c r="I4" s="47"/>
      <c r="J4" s="47"/>
      <c r="K4" s="47"/>
      <c r="L4" s="47"/>
    </row>
    <row r="5" spans="1:22" ht="15.5" x14ac:dyDescent="0.35">
      <c r="A5" s="55"/>
      <c r="B5" s="53" t="str">
        <f t="shared" ref="B5:B68" si="1">MID(C5,1,5)</f>
        <v>10102</v>
      </c>
      <c r="C5" s="53">
        <v>1010201</v>
      </c>
      <c r="D5" s="53" t="str">
        <f t="shared" si="0"/>
        <v>Sp1010201</v>
      </c>
      <c r="E5" s="54" t="s">
        <v>2279</v>
      </c>
      <c r="F5" s="88" t="str">
        <f>D5&amp;". "&amp;E5</f>
        <v>Sp1010201. Deporte, Turismo y Región</v>
      </c>
      <c r="G5" s="54" t="s">
        <v>110</v>
      </c>
      <c r="H5" s="52">
        <v>0</v>
      </c>
      <c r="I5" s="47"/>
      <c r="J5" s="47"/>
      <c r="K5" s="47"/>
      <c r="L5" s="47"/>
    </row>
    <row r="6" spans="1:22" ht="15.5" x14ac:dyDescent="0.35">
      <c r="A6" s="55"/>
      <c r="B6" s="53" t="str">
        <f t="shared" si="1"/>
        <v>10201</v>
      </c>
      <c r="C6" s="53">
        <v>1020101</v>
      </c>
      <c r="D6" s="53" t="str">
        <f t="shared" si="0"/>
        <v>Sp1020101</v>
      </c>
      <c r="E6" s="54" t="s">
        <v>2280</v>
      </c>
      <c r="F6" s="88" t="str">
        <f t="shared" ref="F6:F69" si="2">D6&amp;". "&amp;E6</f>
        <v>Sp1020101. Valle Turistico Bilingüe</v>
      </c>
      <c r="G6" s="54" t="s">
        <v>1612</v>
      </c>
      <c r="H6" s="52">
        <v>0</v>
      </c>
      <c r="I6" s="47"/>
      <c r="J6" s="47"/>
      <c r="K6" s="47"/>
      <c r="L6" s="47"/>
    </row>
    <row r="7" spans="1:22" ht="15.5" x14ac:dyDescent="0.35">
      <c r="A7" s="55"/>
      <c r="B7" s="53" t="str">
        <f t="shared" si="1"/>
        <v>10201</v>
      </c>
      <c r="C7" s="53">
        <v>1020102</v>
      </c>
      <c r="D7" s="53" t="str">
        <f t="shared" si="0"/>
        <v>Sp1020102</v>
      </c>
      <c r="E7" s="56" t="s">
        <v>2281</v>
      </c>
      <c r="F7" s="88" t="str">
        <f t="shared" si="2"/>
        <v>Sp1020102. Cultura de Calidad Turística</v>
      </c>
      <c r="G7" s="56" t="s">
        <v>121</v>
      </c>
      <c r="H7" s="82">
        <v>0</v>
      </c>
      <c r="I7" s="48"/>
      <c r="J7" s="48"/>
      <c r="K7" s="48"/>
      <c r="L7" s="48"/>
    </row>
    <row r="8" spans="1:22" ht="15.5" x14ac:dyDescent="0.35">
      <c r="A8" s="55"/>
      <c r="B8" s="53" t="str">
        <f t="shared" si="1"/>
        <v>10202</v>
      </c>
      <c r="C8" s="53">
        <v>1020201</v>
      </c>
      <c r="D8" s="53" t="str">
        <f t="shared" si="0"/>
        <v>Sp1020201</v>
      </c>
      <c r="E8" s="56" t="s">
        <v>2282</v>
      </c>
      <c r="F8" s="88" t="str">
        <f t="shared" si="2"/>
        <v>Sp1020201. Cultura del Emprendimiento</v>
      </c>
      <c r="G8" s="56" t="s">
        <v>1624</v>
      </c>
      <c r="H8" s="82">
        <v>0</v>
      </c>
      <c r="I8" s="48"/>
      <c r="J8" s="48"/>
      <c r="K8" s="48"/>
      <c r="L8" s="48"/>
    </row>
    <row r="9" spans="1:22" ht="15.5" x14ac:dyDescent="0.35">
      <c r="A9" s="55"/>
      <c r="B9" s="53" t="str">
        <f t="shared" si="1"/>
        <v>10202</v>
      </c>
      <c r="C9" s="53">
        <v>1020202</v>
      </c>
      <c r="D9" s="53" t="str">
        <f t="shared" si="0"/>
        <v>Sp1020202</v>
      </c>
      <c r="E9" s="53" t="s">
        <v>2369</v>
      </c>
      <c r="F9" s="88" t="str">
        <f t="shared" si="2"/>
        <v>Sp1020202.  Destinos Turisticos Atractivos</v>
      </c>
      <c r="G9" s="53" t="s">
        <v>145</v>
      </c>
      <c r="H9" s="52">
        <v>0</v>
      </c>
    </row>
    <row r="10" spans="1:22" ht="15.5" x14ac:dyDescent="0.35">
      <c r="A10" s="55"/>
      <c r="B10" s="53" t="str">
        <f t="shared" si="1"/>
        <v>10203</v>
      </c>
      <c r="C10" s="53">
        <v>1020301</v>
      </c>
      <c r="D10" s="53" t="str">
        <f t="shared" si="0"/>
        <v>Sp1020301</v>
      </c>
      <c r="E10" s="53" t="s">
        <v>2370</v>
      </c>
      <c r="F10" s="88" t="str">
        <f t="shared" si="2"/>
        <v>Sp1020301.  Impulso al Posicionamiento del Destino</v>
      </c>
      <c r="G10" s="53" t="s">
        <v>149</v>
      </c>
      <c r="H10" s="52">
        <v>0</v>
      </c>
    </row>
    <row r="11" spans="1:22" ht="15.5" x14ac:dyDescent="0.35">
      <c r="A11" s="55"/>
      <c r="B11" s="53" t="str">
        <f t="shared" si="1"/>
        <v>10203</v>
      </c>
      <c r="C11" s="53">
        <v>1020302</v>
      </c>
      <c r="D11" s="53" t="str">
        <f t="shared" si="0"/>
        <v>Sp1020302</v>
      </c>
      <c r="E11" s="53" t="s">
        <v>2371</v>
      </c>
      <c r="F11" s="88" t="str">
        <f t="shared" si="2"/>
        <v>Sp1020302.  Promoción y Mercadeo para el Turismo</v>
      </c>
      <c r="G11" s="53" t="s">
        <v>154</v>
      </c>
      <c r="H11" s="52">
        <v>0</v>
      </c>
    </row>
    <row r="12" spans="1:22" ht="15.5" x14ac:dyDescent="0.35">
      <c r="A12" s="55"/>
      <c r="B12" s="53" t="str">
        <f t="shared" si="1"/>
        <v>10301</v>
      </c>
      <c r="C12" s="53">
        <v>1030101</v>
      </c>
      <c r="D12" s="53" t="str">
        <f t="shared" si="0"/>
        <v>Sp1030101</v>
      </c>
      <c r="E12" s="53" t="s">
        <v>2372</v>
      </c>
      <c r="F12" s="88" t="str">
        <f t="shared" si="2"/>
        <v>Sp1030101.  Protección y Salvaguarda del Patrimonio Cultural</v>
      </c>
      <c r="G12" s="53" t="s">
        <v>161</v>
      </c>
      <c r="H12" s="52">
        <v>0</v>
      </c>
    </row>
    <row r="13" spans="1:22" ht="15.5" x14ac:dyDescent="0.35">
      <c r="A13" s="55"/>
      <c r="B13" s="53" t="str">
        <f t="shared" si="1"/>
        <v>10301</v>
      </c>
      <c r="C13" s="53">
        <v>1030102</v>
      </c>
      <c r="D13" s="53" t="str">
        <f t="shared" si="0"/>
        <v>Sp1030102</v>
      </c>
      <c r="E13" s="53" t="s">
        <v>2373</v>
      </c>
      <c r="F13" s="88" t="str">
        <f t="shared" si="2"/>
        <v>Sp1030102.  Educación con Pertinencia y Enfoque Diferencial Étnico</v>
      </c>
      <c r="G13" s="53" t="s">
        <v>176</v>
      </c>
      <c r="H13" s="52">
        <v>0</v>
      </c>
    </row>
    <row r="14" spans="1:22" ht="15.5" x14ac:dyDescent="0.35">
      <c r="A14" s="55"/>
      <c r="B14" s="53" t="str">
        <f t="shared" si="1"/>
        <v>10301</v>
      </c>
      <c r="C14" s="53">
        <v>1030103</v>
      </c>
      <c r="D14" s="53" t="str">
        <f t="shared" si="0"/>
        <v>Sp1030103</v>
      </c>
      <c r="E14" s="53" t="s">
        <v>2374</v>
      </c>
      <c r="F14" s="88" t="str">
        <f t="shared" si="2"/>
        <v>Sp1030103.  Fortalecimiento del Plan Especial de Salvaguarda de las Músicas de Marimba y Cantos del Pacífico Sur Colombiano</v>
      </c>
      <c r="G14" s="53" t="s">
        <v>1663</v>
      </c>
      <c r="H14" s="52">
        <v>0</v>
      </c>
    </row>
    <row r="15" spans="1:22" ht="15.5" x14ac:dyDescent="0.35">
      <c r="A15" s="55"/>
      <c r="B15" s="53" t="str">
        <f t="shared" si="1"/>
        <v>10301</v>
      </c>
      <c r="C15" s="53">
        <v>1030104</v>
      </c>
      <c r="D15" s="53" t="str">
        <f t="shared" si="0"/>
        <v>Sp1030104</v>
      </c>
      <c r="E15" s="53" t="s">
        <v>2375</v>
      </c>
      <c r="F15" s="88" t="str">
        <f t="shared" si="2"/>
        <v>Sp1030104.  Apoyo al Paisaje Cultural Cafetero</v>
      </c>
      <c r="G15" s="53" t="s">
        <v>182</v>
      </c>
      <c r="H15" s="52">
        <v>0</v>
      </c>
    </row>
    <row r="16" spans="1:22" ht="15.5" x14ac:dyDescent="0.35">
      <c r="A16" s="55"/>
      <c r="B16" s="53" t="str">
        <f t="shared" si="1"/>
        <v>10302</v>
      </c>
      <c r="C16" s="53">
        <v>1030201</v>
      </c>
      <c r="D16" s="53" t="str">
        <f t="shared" si="0"/>
        <v>Sp1030201</v>
      </c>
      <c r="E16" s="53" t="s">
        <v>2376</v>
      </c>
      <c r="F16" s="88" t="str">
        <f t="shared" si="2"/>
        <v>Sp1030201.  La Construcción de la Identidad Cultural desde una perspectiva de género</v>
      </c>
      <c r="G16" s="53" t="s">
        <v>190</v>
      </c>
      <c r="H16" s="52">
        <v>0</v>
      </c>
    </row>
    <row r="17" spans="1:8" ht="15.5" x14ac:dyDescent="0.35">
      <c r="A17" s="55"/>
      <c r="B17" s="53" t="str">
        <f t="shared" si="1"/>
        <v>10302</v>
      </c>
      <c r="C17" s="53">
        <v>1030202</v>
      </c>
      <c r="D17" s="53" t="str">
        <f t="shared" si="0"/>
        <v>Sp1030202</v>
      </c>
      <c r="E17" s="53" t="s">
        <v>2377</v>
      </c>
      <c r="F17" s="88" t="str">
        <f t="shared" si="2"/>
        <v>Sp1030202.  Promoción, Difusión, Creación, Circulación e Investigación del Arte y la Cultura</v>
      </c>
      <c r="G17" s="53" t="s">
        <v>195</v>
      </c>
      <c r="H17" s="52">
        <v>0</v>
      </c>
    </row>
    <row r="18" spans="1:8" ht="15.5" x14ac:dyDescent="0.35">
      <c r="A18" s="55"/>
      <c r="B18" s="53" t="str">
        <f t="shared" si="1"/>
        <v>10302</v>
      </c>
      <c r="C18" s="53">
        <v>1030203</v>
      </c>
      <c r="D18" s="53" t="str">
        <f t="shared" si="0"/>
        <v>Sp1030203</v>
      </c>
      <c r="E18" s="53" t="s">
        <v>2378</v>
      </c>
      <c r="F18" s="88" t="str">
        <f t="shared" si="2"/>
        <v>Sp1030203.  Protección y Promoción de los Derechos Culturales Poblacionales</v>
      </c>
      <c r="G18" s="53" t="s">
        <v>1646</v>
      </c>
      <c r="H18" s="52">
        <v>0</v>
      </c>
    </row>
    <row r="19" spans="1:8" ht="15.5" x14ac:dyDescent="0.35">
      <c r="A19" s="55"/>
      <c r="B19" s="53" t="str">
        <f t="shared" si="1"/>
        <v>10302</v>
      </c>
      <c r="C19" s="53">
        <v>1030204</v>
      </c>
      <c r="D19" s="53" t="str">
        <f t="shared" si="0"/>
        <v>Sp1030204</v>
      </c>
      <c r="E19" s="53" t="s">
        <v>2379</v>
      </c>
      <c r="F19" s="88" t="str">
        <f t="shared" si="2"/>
        <v>Sp1030204.  Estímulos e Incentivos para el Arte y la Cultura</v>
      </c>
      <c r="G19" s="53" t="s">
        <v>222</v>
      </c>
      <c r="H19" s="52">
        <v>0</v>
      </c>
    </row>
    <row r="20" spans="1:8" ht="15.5" x14ac:dyDescent="0.35">
      <c r="A20" s="55"/>
      <c r="B20" s="53" t="str">
        <f t="shared" si="1"/>
        <v>10303</v>
      </c>
      <c r="C20" s="53">
        <v>1030301</v>
      </c>
      <c r="D20" s="53" t="str">
        <f t="shared" si="0"/>
        <v>Sp1030301</v>
      </c>
      <c r="E20" s="53" t="s">
        <v>2380</v>
      </c>
      <c r="F20" s="88" t="str">
        <f t="shared" si="2"/>
        <v>Sp1030301.  Adecuación de Infraestructura Cultural y Científica en el Valle del Cauca</v>
      </c>
      <c r="G20" s="53" t="s">
        <v>229</v>
      </c>
      <c r="H20" s="52">
        <v>0</v>
      </c>
    </row>
    <row r="21" spans="1:8" ht="15.5" x14ac:dyDescent="0.35">
      <c r="A21" s="55"/>
      <c r="B21" s="53" t="str">
        <f t="shared" si="1"/>
        <v>10303</v>
      </c>
      <c r="C21" s="53">
        <v>1030302</v>
      </c>
      <c r="D21" s="53" t="str">
        <f t="shared" si="0"/>
        <v>Sp1030302</v>
      </c>
      <c r="E21" s="53" t="s">
        <v>2381</v>
      </c>
      <c r="F21" s="88" t="str">
        <f t="shared" si="2"/>
        <v>Sp1030302.  Apoyo para el Desarrollo de Infraestructura para el Turismo, la Cultura y la Recreación</v>
      </c>
      <c r="G21" s="53" t="s">
        <v>231</v>
      </c>
      <c r="H21" s="52">
        <v>0</v>
      </c>
    </row>
    <row r="22" spans="1:8" ht="15.5" x14ac:dyDescent="0.35">
      <c r="A22" s="55"/>
      <c r="B22" s="53" t="str">
        <f t="shared" si="1"/>
        <v>20101</v>
      </c>
      <c r="C22" s="53">
        <v>2010101</v>
      </c>
      <c r="D22" s="53" t="str">
        <f t="shared" si="0"/>
        <v>Sp2010101</v>
      </c>
      <c r="E22" s="53" t="s">
        <v>2382</v>
      </c>
      <c r="F22" s="88" t="str">
        <f t="shared" si="2"/>
        <v>Sp2010101.  Justicia Alternativa Dinamizadora de la Paz</v>
      </c>
      <c r="G22" s="53" t="s">
        <v>247</v>
      </c>
      <c r="H22" s="52">
        <v>0</v>
      </c>
    </row>
    <row r="23" spans="1:8" ht="15.5" x14ac:dyDescent="0.35">
      <c r="A23" s="55"/>
      <c r="B23" s="53" t="str">
        <f t="shared" si="1"/>
        <v>20101</v>
      </c>
      <c r="C23" s="53">
        <v>2010102</v>
      </c>
      <c r="D23" s="53" t="str">
        <f t="shared" si="0"/>
        <v>Sp2010102</v>
      </c>
      <c r="E23" s="53" t="s">
        <v>2383</v>
      </c>
      <c r="F23" s="88" t="str">
        <f t="shared" si="2"/>
        <v>Sp2010102.  El Valle se la Juega por la Legalidad y la Integridad</v>
      </c>
      <c r="G23" s="53" t="s">
        <v>251</v>
      </c>
      <c r="H23" s="52">
        <v>0</v>
      </c>
    </row>
    <row r="24" spans="1:8" ht="15.5" x14ac:dyDescent="0.35">
      <c r="A24" s="55"/>
      <c r="B24" s="53" t="str">
        <f t="shared" si="1"/>
        <v>20102</v>
      </c>
      <c r="C24" s="53">
        <v>2010201</v>
      </c>
      <c r="D24" s="53" t="str">
        <f t="shared" si="0"/>
        <v>Sp2010201</v>
      </c>
      <c r="E24" s="53" t="s">
        <v>2384</v>
      </c>
      <c r="F24" s="88" t="str">
        <f t="shared" si="2"/>
        <v>Sp2010201.  Convivencia Integral: Seguridad, Vida, Mujuer, Familia y Entorno</v>
      </c>
      <c r="G24" s="53" t="s">
        <v>254</v>
      </c>
      <c r="H24" s="52">
        <v>0</v>
      </c>
    </row>
    <row r="25" spans="1:8" ht="15.5" x14ac:dyDescent="0.35">
      <c r="A25" s="55"/>
      <c r="B25" s="53" t="str">
        <f t="shared" si="1"/>
        <v>20102</v>
      </c>
      <c r="C25" s="53">
        <v>2010202</v>
      </c>
      <c r="D25" s="53" t="str">
        <f t="shared" si="0"/>
        <v>Sp2010202</v>
      </c>
      <c r="E25" s="53" t="s">
        <v>2385</v>
      </c>
      <c r="F25" s="88" t="str">
        <f t="shared" si="2"/>
        <v xml:space="preserve">Sp2010202.  Escuelas Seguras, Sanas y Pacíficas </v>
      </c>
      <c r="G25" s="53" t="s">
        <v>1337</v>
      </c>
      <c r="H25" s="52">
        <v>0</v>
      </c>
    </row>
    <row r="26" spans="1:8" ht="15.5" x14ac:dyDescent="0.35">
      <c r="A26" s="55"/>
      <c r="B26" s="53" t="str">
        <f t="shared" si="1"/>
        <v>20201</v>
      </c>
      <c r="C26" s="53">
        <v>2020101</v>
      </c>
      <c r="D26" s="53" t="str">
        <f t="shared" si="0"/>
        <v>Sp2020101</v>
      </c>
      <c r="E26" s="53" t="s">
        <v>2386</v>
      </c>
      <c r="F26" s="88" t="str">
        <f t="shared" si="2"/>
        <v>Sp2020101.  Prevención Temprana y Urgente para Víctimas del Conflicto Armado, con Enfoque Diferencial y Étnico</v>
      </c>
      <c r="G26" s="53" t="s">
        <v>282</v>
      </c>
      <c r="H26" s="52">
        <v>0</v>
      </c>
    </row>
    <row r="27" spans="1:8" ht="15.5" x14ac:dyDescent="0.35">
      <c r="A27" s="55"/>
      <c r="B27" s="53" t="str">
        <f t="shared" si="1"/>
        <v>20201</v>
      </c>
      <c r="C27" s="53">
        <v>2020102</v>
      </c>
      <c r="D27" s="53" t="str">
        <f t="shared" si="0"/>
        <v>Sp2020102</v>
      </c>
      <c r="E27" s="53" t="s">
        <v>2387</v>
      </c>
      <c r="F27" s="88" t="str">
        <f t="shared" si="2"/>
        <v>Sp2020102.  Protección para Personas, Grupos, Organizaciones, Comunidades y Patrimonios Víctimas del Conflicto Armado</v>
      </c>
      <c r="G27" s="53" t="s">
        <v>1339</v>
      </c>
      <c r="H27" s="52">
        <v>0</v>
      </c>
    </row>
    <row r="28" spans="1:8" ht="15.5" x14ac:dyDescent="0.35">
      <c r="A28" s="55"/>
      <c r="B28" s="53" t="str">
        <f t="shared" si="1"/>
        <v>20202</v>
      </c>
      <c r="C28" s="53">
        <v>2020201</v>
      </c>
      <c r="D28" s="53" t="str">
        <f t="shared" si="0"/>
        <v>Sp2020201</v>
      </c>
      <c r="E28" s="53" t="s">
        <v>2388</v>
      </c>
      <c r="F28" s="88" t="str">
        <f t="shared" si="2"/>
        <v>Sp2020201.  Acciones de Información y Orientación a Víctimas del Conflicto Armado</v>
      </c>
      <c r="G28" s="53" t="s">
        <v>299</v>
      </c>
      <c r="H28" s="52">
        <v>0</v>
      </c>
    </row>
    <row r="29" spans="1:8" ht="15.5" x14ac:dyDescent="0.35">
      <c r="A29" s="55"/>
      <c r="B29" s="53" t="str">
        <f t="shared" si="1"/>
        <v>20202</v>
      </c>
      <c r="C29" s="53">
        <v>2020202</v>
      </c>
      <c r="D29" s="53" t="str">
        <f t="shared" si="0"/>
        <v>Sp2020202</v>
      </c>
      <c r="E29" s="53" t="s">
        <v>2389</v>
      </c>
      <c r="F29" s="88" t="str">
        <f t="shared" si="2"/>
        <v>Sp2020202.  Estrategia de Corresponsabilidad en el Departamento</v>
      </c>
      <c r="G29" s="53" t="s">
        <v>305</v>
      </c>
      <c r="H29" s="52">
        <v>0</v>
      </c>
    </row>
    <row r="30" spans="1:8" ht="15.5" x14ac:dyDescent="0.35">
      <c r="A30" s="55"/>
      <c r="B30" s="53" t="str">
        <f t="shared" si="1"/>
        <v>20202</v>
      </c>
      <c r="C30" s="53">
        <v>2020203</v>
      </c>
      <c r="D30" s="53" t="str">
        <f t="shared" si="0"/>
        <v>Sp2020203</v>
      </c>
      <c r="E30" s="53" t="s">
        <v>2390</v>
      </c>
      <c r="F30" s="88" t="str">
        <f t="shared" si="2"/>
        <v>Sp2020203.  Participación y Seguimiento de la Política Pública de Víctimas en el Departamento</v>
      </c>
      <c r="G30" s="53" t="s">
        <v>311</v>
      </c>
      <c r="H30" s="52">
        <v>0</v>
      </c>
    </row>
    <row r="31" spans="1:8" ht="15.5" x14ac:dyDescent="0.35">
      <c r="A31" s="55"/>
      <c r="B31" s="53" t="str">
        <f t="shared" si="1"/>
        <v>20203</v>
      </c>
      <c r="C31" s="53">
        <v>2020301</v>
      </c>
      <c r="D31" s="53" t="str">
        <f t="shared" si="0"/>
        <v>Sp2020301</v>
      </c>
      <c r="E31" s="53" t="s">
        <v>2391</v>
      </c>
      <c r="F31" s="88" t="str">
        <f t="shared" si="2"/>
        <v>Sp2020301.  Restitución a Víctimas del Conflicto Armado</v>
      </c>
      <c r="G31" s="53" t="s">
        <v>1347</v>
      </c>
      <c r="H31" s="52">
        <v>0</v>
      </c>
    </row>
    <row r="32" spans="1:8" ht="15.5" x14ac:dyDescent="0.35">
      <c r="A32" s="55"/>
      <c r="B32" s="53" t="str">
        <f t="shared" si="1"/>
        <v>20203</v>
      </c>
      <c r="C32" s="53">
        <v>2020302</v>
      </c>
      <c r="D32" s="53" t="str">
        <f t="shared" si="0"/>
        <v>Sp2020302</v>
      </c>
      <c r="E32" s="53" t="s">
        <v>2392</v>
      </c>
      <c r="F32" s="88" t="str">
        <f t="shared" si="2"/>
        <v>Sp2020302.  Retornos y Reparación a Víctimas del Conflicto Armado</v>
      </c>
      <c r="G32" s="53" t="s">
        <v>320</v>
      </c>
      <c r="H32" s="52">
        <v>0</v>
      </c>
    </row>
    <row r="33" spans="1:8" ht="15.5" x14ac:dyDescent="0.35">
      <c r="A33" s="55"/>
      <c r="B33" s="53" t="str">
        <f t="shared" si="1"/>
        <v>20203</v>
      </c>
      <c r="C33" s="53">
        <v>2020303</v>
      </c>
      <c r="D33" s="53" t="str">
        <f t="shared" si="0"/>
        <v>Sp2020303</v>
      </c>
      <c r="E33" s="53" t="s">
        <v>2393</v>
      </c>
      <c r="F33" s="88" t="str">
        <f t="shared" si="2"/>
        <v>Sp2020303.  Reparación Colectiva y Memoria Histórica a Población Víctima del Conflicto Armado</v>
      </c>
      <c r="G33" s="53" t="s">
        <v>323</v>
      </c>
      <c r="H33" s="52">
        <v>0</v>
      </c>
    </row>
    <row r="34" spans="1:8" ht="15.5" x14ac:dyDescent="0.35">
      <c r="A34" s="55"/>
      <c r="B34" s="53" t="str">
        <f t="shared" si="1"/>
        <v>20301</v>
      </c>
      <c r="C34" s="53">
        <v>2030101</v>
      </c>
      <c r="D34" s="53" t="str">
        <f t="shared" si="0"/>
        <v>Sp2030101</v>
      </c>
      <c r="E34" s="53" t="s">
        <v>2394</v>
      </c>
      <c r="F34" s="88" t="str">
        <f t="shared" si="2"/>
        <v>Sp2030101.  Promoción y Sensibilizacion en DDHH en el Valle del Cauca</v>
      </c>
      <c r="G34" s="53" t="s">
        <v>339</v>
      </c>
      <c r="H34" s="52">
        <v>0</v>
      </c>
    </row>
    <row r="35" spans="1:8" ht="15.5" x14ac:dyDescent="0.35">
      <c r="A35" s="55"/>
      <c r="B35" s="53" t="str">
        <f t="shared" si="1"/>
        <v>20301</v>
      </c>
      <c r="C35" s="53">
        <v>2030102</v>
      </c>
      <c r="D35" s="53" t="str">
        <f t="shared" si="0"/>
        <v>Sp2030102</v>
      </c>
      <c r="E35" s="53" t="s">
        <v>2395</v>
      </c>
      <c r="F35" s="88" t="str">
        <f t="shared" si="2"/>
        <v>Sp2030102.  Articulación Intersectorial Interadministrativa e Interpoblacional en Derechos Humanos y Construcción de Paz en el Valle del Cauca</v>
      </c>
      <c r="G35" s="53" t="s">
        <v>3499</v>
      </c>
      <c r="H35" s="52">
        <v>0</v>
      </c>
    </row>
    <row r="36" spans="1:8" ht="15.5" x14ac:dyDescent="0.35">
      <c r="A36" s="55"/>
      <c r="B36" s="53" t="str">
        <f t="shared" si="1"/>
        <v>20302</v>
      </c>
      <c r="C36" s="53">
        <v>2030201</v>
      </c>
      <c r="D36" s="53" t="str">
        <f t="shared" si="0"/>
        <v>Sp2030201</v>
      </c>
      <c r="E36" s="53" t="s">
        <v>2396</v>
      </c>
      <c r="F36" s="88" t="str">
        <f t="shared" si="2"/>
        <v>Sp2030201.  El Valle Somos Todos y la Primera Infancia se Protege</v>
      </c>
      <c r="G36" s="53" t="s">
        <v>364</v>
      </c>
      <c r="H36" s="52">
        <v>0</v>
      </c>
    </row>
    <row r="37" spans="1:8" ht="15.5" x14ac:dyDescent="0.35">
      <c r="A37" s="55"/>
      <c r="B37" s="53" t="str">
        <f t="shared" si="1"/>
        <v>20302</v>
      </c>
      <c r="C37" s="53">
        <v>2030202</v>
      </c>
      <c r="D37" s="53" t="str">
        <f t="shared" si="0"/>
        <v>Sp2030202</v>
      </c>
      <c r="E37" s="53" t="s">
        <v>2397</v>
      </c>
      <c r="F37" s="88" t="str">
        <f t="shared" si="2"/>
        <v>Sp2030202.  El Valle Somos Todos y la Infancia, Adolescencia y Familia se Protegen</v>
      </c>
      <c r="G37" s="53" t="s">
        <v>367</v>
      </c>
      <c r="H37" s="52">
        <v>0</v>
      </c>
    </row>
    <row r="38" spans="1:8" ht="15.5" x14ac:dyDescent="0.35">
      <c r="A38" s="55"/>
      <c r="B38" s="53" t="str">
        <f t="shared" si="1"/>
        <v>20302</v>
      </c>
      <c r="C38" s="53">
        <v>2030203</v>
      </c>
      <c r="D38" s="53" t="str">
        <f t="shared" si="0"/>
        <v>Sp2030203</v>
      </c>
      <c r="E38" s="53" t="s">
        <v>2398</v>
      </c>
      <c r="F38" s="88" t="str">
        <f t="shared" si="2"/>
        <v>Sp2030203.  El Valle Somos Todos y la Juventud se Protege</v>
      </c>
      <c r="G38" s="53" t="s">
        <v>1351</v>
      </c>
      <c r="H38" s="52">
        <v>0</v>
      </c>
    </row>
    <row r="39" spans="1:8" ht="15.5" x14ac:dyDescent="0.35">
      <c r="A39" s="55"/>
      <c r="B39" s="53" t="str">
        <f t="shared" si="1"/>
        <v>20302</v>
      </c>
      <c r="C39" s="53">
        <v>2030204</v>
      </c>
      <c r="D39" s="53" t="str">
        <f t="shared" si="0"/>
        <v>Sp2030204</v>
      </c>
      <c r="E39" s="53" t="s">
        <v>2399</v>
      </c>
      <c r="F39" s="88" t="str">
        <f t="shared" si="2"/>
        <v>Sp2030204.  El Valle Somos Todos y la Población en Condición de Discapacidad se Protege</v>
      </c>
      <c r="G39" s="53" t="s">
        <v>3500</v>
      </c>
      <c r="H39" s="52">
        <v>0</v>
      </c>
    </row>
    <row r="40" spans="1:8" ht="15.5" x14ac:dyDescent="0.35">
      <c r="A40" s="55"/>
      <c r="B40" s="53" t="str">
        <f t="shared" si="1"/>
        <v>20302</v>
      </c>
      <c r="C40" s="53">
        <v>2030205</v>
      </c>
      <c r="D40" s="53" t="str">
        <f t="shared" si="0"/>
        <v>Sp2030205</v>
      </c>
      <c r="E40" s="53" t="s">
        <v>2400</v>
      </c>
      <c r="F40" s="88" t="str">
        <f t="shared" si="2"/>
        <v>Sp2030205.  El Valle Somos Todos y las Personas Mayores se Protegen</v>
      </c>
      <c r="G40" s="53" t="s">
        <v>375</v>
      </c>
      <c r="H40" s="52">
        <v>0</v>
      </c>
    </row>
    <row r="41" spans="1:8" ht="15.5" x14ac:dyDescent="0.35">
      <c r="A41" s="55"/>
      <c r="B41" s="53" t="str">
        <f t="shared" si="1"/>
        <v>20302</v>
      </c>
      <c r="C41" s="53">
        <v>2030206</v>
      </c>
      <c r="D41" s="53" t="str">
        <f t="shared" si="0"/>
        <v>Sp2030206</v>
      </c>
      <c r="E41" s="53" t="s">
        <v>2401</v>
      </c>
      <c r="F41" s="88" t="str">
        <f t="shared" si="2"/>
        <v>Sp2030206.  El Valle Somos Todos y la Mujer se Protege</v>
      </c>
      <c r="G41" s="53" t="s">
        <v>3501</v>
      </c>
      <c r="H41" s="52">
        <v>0</v>
      </c>
    </row>
    <row r="42" spans="1:8" ht="15.5" x14ac:dyDescent="0.35">
      <c r="A42" s="55"/>
      <c r="B42" s="53" t="str">
        <f t="shared" si="1"/>
        <v>20302</v>
      </c>
      <c r="C42" s="53">
        <v>2030207</v>
      </c>
      <c r="D42" s="53" t="str">
        <f t="shared" si="0"/>
        <v>Sp2030207</v>
      </c>
      <c r="E42" s="53" t="s">
        <v>2402</v>
      </c>
      <c r="F42" s="88" t="str">
        <f t="shared" si="2"/>
        <v>Sp2030207.  El Valle Somos Todos y la Comunidad LGTBIQ+ se protege</v>
      </c>
      <c r="G42" s="53" t="s">
        <v>400</v>
      </c>
      <c r="H42" s="52">
        <v>0</v>
      </c>
    </row>
    <row r="43" spans="1:8" ht="15.5" x14ac:dyDescent="0.35">
      <c r="A43" s="55"/>
      <c r="B43" s="53" t="str">
        <f t="shared" si="1"/>
        <v>20302</v>
      </c>
      <c r="C43" s="53">
        <v>2030208</v>
      </c>
      <c r="D43" s="53" t="str">
        <f t="shared" si="0"/>
        <v>Sp2030208</v>
      </c>
      <c r="E43" s="53" t="s">
        <v>2403</v>
      </c>
      <c r="F43" s="88" t="str">
        <f t="shared" si="2"/>
        <v>Sp2030208.  El Valle Somos Todos y los Afrodescendientes se Protegen</v>
      </c>
      <c r="G43" s="53" t="s">
        <v>413</v>
      </c>
      <c r="H43" s="52">
        <v>0</v>
      </c>
    </row>
    <row r="44" spans="1:8" ht="15.5" x14ac:dyDescent="0.35">
      <c r="A44" s="55"/>
      <c r="B44" s="53" t="str">
        <f t="shared" si="1"/>
        <v>20302</v>
      </c>
      <c r="C44" s="53">
        <v>2030209</v>
      </c>
      <c r="D44" s="53" t="str">
        <f t="shared" si="0"/>
        <v>Sp2030209</v>
      </c>
      <c r="E44" s="53" t="s">
        <v>2404</v>
      </c>
      <c r="F44" s="88" t="str">
        <f t="shared" si="2"/>
        <v>Sp2030209.  El Valle Somos Todos y las Comunidades Religiosas se Protegen</v>
      </c>
      <c r="G44" s="53" t="s">
        <v>1810</v>
      </c>
      <c r="H44" s="52">
        <v>0</v>
      </c>
    </row>
    <row r="45" spans="1:8" ht="15.75" customHeight="1" x14ac:dyDescent="0.35">
      <c r="A45" s="55"/>
      <c r="B45" s="53" t="str">
        <f t="shared" si="1"/>
        <v>20303</v>
      </c>
      <c r="C45" s="53">
        <v>2030301</v>
      </c>
      <c r="D45" s="53" t="str">
        <f t="shared" si="0"/>
        <v>Sp2030301</v>
      </c>
      <c r="E45" s="53" t="s">
        <v>2405</v>
      </c>
      <c r="F45" s="88" t="str">
        <f t="shared" si="2"/>
        <v>Sp2030301.  Participación Ciudadana para la Paz</v>
      </c>
      <c r="G45" s="53" t="s">
        <v>3502</v>
      </c>
      <c r="H45" s="52">
        <v>0</v>
      </c>
    </row>
    <row r="46" spans="1:8" ht="15.75" customHeight="1" x14ac:dyDescent="0.35">
      <c r="A46" s="55"/>
      <c r="B46" s="53" t="str">
        <f t="shared" si="1"/>
        <v>20303</v>
      </c>
      <c r="C46" s="53">
        <v>2030302</v>
      </c>
      <c r="D46" s="53" t="str">
        <f t="shared" si="0"/>
        <v>Sp2030302</v>
      </c>
      <c r="E46" s="53" t="s">
        <v>2406</v>
      </c>
      <c r="F46" s="88" t="str">
        <f t="shared" si="2"/>
        <v>Sp2030302.  Diálogos Vallecaucanos</v>
      </c>
      <c r="G46" s="53" t="s">
        <v>432</v>
      </c>
      <c r="H46" s="52">
        <v>0</v>
      </c>
    </row>
    <row r="47" spans="1:8" ht="15.75" customHeight="1" x14ac:dyDescent="0.35">
      <c r="A47" s="55"/>
      <c r="B47" s="53" t="str">
        <f t="shared" si="1"/>
        <v>20303</v>
      </c>
      <c r="C47" s="53">
        <v>2030303</v>
      </c>
      <c r="D47" s="53" t="str">
        <f t="shared" si="0"/>
        <v>Sp2030303</v>
      </c>
      <c r="E47" s="53" t="s">
        <v>2407</v>
      </c>
      <c r="F47" s="88" t="str">
        <f t="shared" si="2"/>
        <v>Sp2030303.  Gobierno Colaborativo</v>
      </c>
      <c r="G47" s="53" t="s">
        <v>439</v>
      </c>
      <c r="H47" s="52">
        <v>0</v>
      </c>
    </row>
    <row r="48" spans="1:8" ht="15.75" customHeight="1" x14ac:dyDescent="0.35">
      <c r="A48" s="55"/>
      <c r="B48" s="53" t="str">
        <f t="shared" si="1"/>
        <v>20304</v>
      </c>
      <c r="C48" s="53">
        <v>2030401</v>
      </c>
      <c r="D48" s="53" t="str">
        <f t="shared" si="0"/>
        <v>Sp2030401</v>
      </c>
      <c r="E48" s="53" t="s">
        <v>2408</v>
      </c>
      <c r="F48" s="88" t="str">
        <f t="shared" si="2"/>
        <v>Sp2030401.  Entes Públicos Transparentes e Integrales</v>
      </c>
      <c r="G48" s="53" t="s">
        <v>448</v>
      </c>
      <c r="H48" s="52">
        <v>0</v>
      </c>
    </row>
    <row r="49" spans="1:8" ht="15.75" customHeight="1" x14ac:dyDescent="0.35">
      <c r="A49" s="55"/>
      <c r="B49" s="53" t="str">
        <f t="shared" si="1"/>
        <v>20401</v>
      </c>
      <c r="C49" s="53">
        <v>2040101</v>
      </c>
      <c r="D49" s="53" t="str">
        <f t="shared" si="0"/>
        <v>Sp2040101</v>
      </c>
      <c r="E49" s="53" t="s">
        <v>2409</v>
      </c>
      <c r="F49" s="88" t="str">
        <f t="shared" si="2"/>
        <v xml:space="preserve">Sp2040101.  Arquitectura Institucional para la Paz </v>
      </c>
      <c r="G49" s="53" t="s">
        <v>3503</v>
      </c>
      <c r="H49" s="52">
        <v>0</v>
      </c>
    </row>
    <row r="50" spans="1:8" ht="15.75" customHeight="1" x14ac:dyDescent="0.35">
      <c r="A50" s="55"/>
      <c r="B50" s="53" t="str">
        <f t="shared" si="1"/>
        <v>20401</v>
      </c>
      <c r="C50" s="53">
        <v>2040102</v>
      </c>
      <c r="D50" s="53" t="str">
        <f t="shared" si="0"/>
        <v>Sp2040102</v>
      </c>
      <c r="E50" s="53" t="s">
        <v>2410</v>
      </c>
      <c r="F50" s="88" t="str">
        <f t="shared" si="2"/>
        <v>Sp2040102.  Red Departamental de Gestores de Paz del Valle del Cauca</v>
      </c>
      <c r="G50" s="53" t="s">
        <v>458</v>
      </c>
      <c r="H50" s="52">
        <v>0</v>
      </c>
    </row>
    <row r="51" spans="1:8" ht="15.75" customHeight="1" x14ac:dyDescent="0.35">
      <c r="A51" s="55"/>
      <c r="B51" s="53" t="str">
        <f t="shared" si="1"/>
        <v>20401</v>
      </c>
      <c r="C51" s="53">
        <v>2040103</v>
      </c>
      <c r="D51" s="53" t="str">
        <f t="shared" si="0"/>
        <v>Sp2040103</v>
      </c>
      <c r="E51" s="53" t="s">
        <v>2411</v>
      </c>
      <c r="F51" s="88" t="str">
        <f t="shared" si="2"/>
        <v xml:space="preserve">Sp2040103.  Valle del Cauca, Territorio de Paz Urbana </v>
      </c>
      <c r="G51" s="53" t="s">
        <v>460</v>
      </c>
      <c r="H51" s="52">
        <v>0</v>
      </c>
    </row>
    <row r="52" spans="1:8" ht="15.75" customHeight="1" x14ac:dyDescent="0.35">
      <c r="A52" s="55"/>
      <c r="B52" s="53" t="str">
        <f t="shared" si="1"/>
        <v>20401</v>
      </c>
      <c r="C52" s="53">
        <v>2040104</v>
      </c>
      <c r="D52" s="53" t="str">
        <f t="shared" si="0"/>
        <v>Sp2040104</v>
      </c>
      <c r="E52" s="53" t="s">
        <v>2412</v>
      </c>
      <c r="F52" s="88" t="str">
        <f t="shared" si="2"/>
        <v>Sp2040104.  Observatorio de Paz: Información del Conflicto y Tipo de Violencia</v>
      </c>
      <c r="G52" s="53" t="s">
        <v>3504</v>
      </c>
      <c r="H52" s="52">
        <v>0</v>
      </c>
    </row>
    <row r="53" spans="1:8" ht="15.75" customHeight="1" x14ac:dyDescent="0.35">
      <c r="A53" s="55"/>
      <c r="B53" s="53" t="str">
        <f t="shared" si="1"/>
        <v>20402</v>
      </c>
      <c r="C53" s="53">
        <v>2040201</v>
      </c>
      <c r="D53" s="53" t="str">
        <f t="shared" si="0"/>
        <v>Sp2040201</v>
      </c>
      <c r="E53" s="53" t="s">
        <v>2413</v>
      </c>
      <c r="F53" s="88" t="str">
        <f t="shared" si="2"/>
        <v>Sp2040201.  Territorios Productivos para la Paz</v>
      </c>
      <c r="G53" s="53" t="s">
        <v>3505</v>
      </c>
      <c r="H53" s="52">
        <v>0</v>
      </c>
    </row>
    <row r="54" spans="1:8" ht="15.75" customHeight="1" x14ac:dyDescent="0.35">
      <c r="A54" s="55"/>
      <c r="B54" s="53" t="str">
        <f t="shared" si="1"/>
        <v>20501</v>
      </c>
      <c r="C54" s="53">
        <v>2050101</v>
      </c>
      <c r="D54" s="53" t="str">
        <f t="shared" si="0"/>
        <v>Sp2050101</v>
      </c>
      <c r="E54" s="53" t="s">
        <v>2414</v>
      </c>
      <c r="F54" s="88" t="str">
        <f t="shared" si="2"/>
        <v>Sp2050101.  Gestión Interinstitucional al Servicio de la Calidad de Vida de la Población Reincorporada y Excombatiente</v>
      </c>
      <c r="G54" s="53" t="s">
        <v>468</v>
      </c>
      <c r="H54" s="52">
        <v>0</v>
      </c>
    </row>
    <row r="55" spans="1:8" ht="15.75" customHeight="1" x14ac:dyDescent="0.35">
      <c r="A55" s="55"/>
      <c r="B55" s="53" t="str">
        <f t="shared" si="1"/>
        <v>20502</v>
      </c>
      <c r="C55" s="53">
        <v>2050201</v>
      </c>
      <c r="D55" s="53" t="str">
        <f t="shared" si="0"/>
        <v>Sp2050201</v>
      </c>
      <c r="E55" s="53" t="s">
        <v>2415</v>
      </c>
      <c r="F55" s="88" t="str">
        <f t="shared" si="2"/>
        <v>Sp2050201.  Generación de Ingresos: Emprendimiento y Empleabilidad</v>
      </c>
      <c r="G55" s="53" t="s">
        <v>476</v>
      </c>
      <c r="H55" s="52">
        <v>0</v>
      </c>
    </row>
    <row r="56" spans="1:8" ht="15.75" customHeight="1" x14ac:dyDescent="0.35">
      <c r="A56" s="55"/>
      <c r="B56" s="53" t="str">
        <f t="shared" si="1"/>
        <v>20502</v>
      </c>
      <c r="C56" s="53">
        <v>2050202</v>
      </c>
      <c r="D56" s="53" t="str">
        <f t="shared" si="0"/>
        <v>Sp2050202</v>
      </c>
      <c r="E56" s="53" t="s">
        <v>2416</v>
      </c>
      <c r="F56" s="88" t="str">
        <f t="shared" si="2"/>
        <v>Sp2050202.  Reincorporados y Excombatientes le Apuestan a la Paz con Proyectos Productivos y/o Innovadores</v>
      </c>
      <c r="G56" s="53" t="s">
        <v>478</v>
      </c>
      <c r="H56" s="52">
        <v>0</v>
      </c>
    </row>
    <row r="57" spans="1:8" ht="15.75" customHeight="1" x14ac:dyDescent="0.35">
      <c r="A57" s="55"/>
      <c r="B57" s="53" t="str">
        <f t="shared" si="1"/>
        <v>30101</v>
      </c>
      <c r="C57" s="53">
        <v>3010101</v>
      </c>
      <c r="D57" s="53" t="str">
        <f t="shared" si="0"/>
        <v>Sp3010101</v>
      </c>
      <c r="E57" s="53" t="s">
        <v>2417</v>
      </c>
      <c r="F57" s="88" t="str">
        <f t="shared" si="2"/>
        <v>Sp3010101.  Diversificación Productiva e Innovadora</v>
      </c>
      <c r="G57" s="53" t="s">
        <v>487</v>
      </c>
      <c r="H57" s="52">
        <v>0</v>
      </c>
    </row>
    <row r="58" spans="1:8" ht="15.75" customHeight="1" x14ac:dyDescent="0.35">
      <c r="A58" s="55"/>
      <c r="B58" s="53" t="str">
        <f t="shared" si="1"/>
        <v>30101</v>
      </c>
      <c r="C58" s="53">
        <v>3010102</v>
      </c>
      <c r="D58" s="53" t="str">
        <f t="shared" si="0"/>
        <v>Sp3010102</v>
      </c>
      <c r="E58" s="53" t="s">
        <v>2418</v>
      </c>
      <c r="F58" s="88" t="str">
        <f t="shared" si="2"/>
        <v>Sp3010102.  Sistemas de Innovación Productivos</v>
      </c>
      <c r="G58" s="53" t="s">
        <v>492</v>
      </c>
      <c r="H58" s="52">
        <v>0</v>
      </c>
    </row>
    <row r="59" spans="1:8" ht="15.75" customHeight="1" x14ac:dyDescent="0.35">
      <c r="A59" s="55"/>
      <c r="B59" s="53" t="str">
        <f t="shared" si="1"/>
        <v>30102</v>
      </c>
      <c r="C59" s="53">
        <v>3010201</v>
      </c>
      <c r="D59" s="53" t="str">
        <f t="shared" si="0"/>
        <v>Sp3010201</v>
      </c>
      <c r="E59" s="53" t="s">
        <v>2419</v>
      </c>
      <c r="F59" s="88" t="str">
        <f t="shared" si="2"/>
        <v>Sp3010201.  Fortalecimiento de capacidades y competencias para el desarrollo del capital humano y generación de oportunidades para el Desarrollo Empresarial</v>
      </c>
      <c r="G59" s="53" t="s">
        <v>1666</v>
      </c>
      <c r="H59" s="52">
        <v>0</v>
      </c>
    </row>
    <row r="60" spans="1:8" ht="15.75" customHeight="1" x14ac:dyDescent="0.35">
      <c r="A60" s="55"/>
      <c r="B60" s="53" t="str">
        <f t="shared" si="1"/>
        <v>30102</v>
      </c>
      <c r="C60" s="53">
        <v>3010202</v>
      </c>
      <c r="D60" s="53" t="str">
        <f t="shared" si="0"/>
        <v>Sp3010202</v>
      </c>
      <c r="E60" s="53" t="s">
        <v>2420</v>
      </c>
      <c r="F60" s="88" t="str">
        <f t="shared" si="2"/>
        <v>Sp3010202.  Apoyo Tecnico y Financiero Integral A Las Comunidades Con Enfoque Diferencial E Incluyente</v>
      </c>
      <c r="G60" s="53" t="s">
        <v>507</v>
      </c>
      <c r="H60" s="52">
        <v>0</v>
      </c>
    </row>
    <row r="61" spans="1:8" ht="15.75" customHeight="1" x14ac:dyDescent="0.35">
      <c r="A61" s="55"/>
      <c r="B61" s="53" t="str">
        <f t="shared" si="1"/>
        <v>30102</v>
      </c>
      <c r="C61" s="53">
        <v>3010203</v>
      </c>
      <c r="D61" s="53" t="str">
        <f t="shared" si="0"/>
        <v>Sp3010203</v>
      </c>
      <c r="E61" s="53" t="s">
        <v>2421</v>
      </c>
      <c r="F61" s="88" t="str">
        <f t="shared" si="2"/>
        <v>Sp3010203.  Alianzas con Vision de Región</v>
      </c>
      <c r="G61" s="53" t="s">
        <v>521</v>
      </c>
      <c r="H61" s="52">
        <v>0</v>
      </c>
    </row>
    <row r="62" spans="1:8" ht="15.75" customHeight="1" x14ac:dyDescent="0.35">
      <c r="A62" s="55"/>
      <c r="B62" s="53" t="str">
        <f t="shared" si="1"/>
        <v>30103</v>
      </c>
      <c r="C62" s="53">
        <v>3010301</v>
      </c>
      <c r="D62" s="53" t="str">
        <f t="shared" si="0"/>
        <v>Sp3010301</v>
      </c>
      <c r="E62" s="53" t="s">
        <v>2422</v>
      </c>
      <c r="F62" s="88" t="str">
        <f t="shared" si="2"/>
        <v>Sp3010301.  Cooperacion Internacional</v>
      </c>
      <c r="G62" s="53" t="s">
        <v>528</v>
      </c>
      <c r="H62" s="52">
        <v>0</v>
      </c>
    </row>
    <row r="63" spans="1:8" ht="15.75" customHeight="1" x14ac:dyDescent="0.35">
      <c r="A63" s="55"/>
      <c r="B63" s="53" t="str">
        <f t="shared" si="1"/>
        <v>30103</v>
      </c>
      <c r="C63" s="53">
        <v>3010302</v>
      </c>
      <c r="D63" s="53" t="str">
        <f t="shared" si="0"/>
        <v>Sp3010302</v>
      </c>
      <c r="E63" s="53" t="s">
        <v>2423</v>
      </c>
      <c r="F63" s="88" t="str">
        <f t="shared" si="2"/>
        <v>Sp3010302.  Valle Exportador, Gestor de Inversiones Con Marca Región</v>
      </c>
      <c r="G63" s="53" t="s">
        <v>533</v>
      </c>
      <c r="H63" s="52">
        <v>0</v>
      </c>
    </row>
    <row r="64" spans="1:8" ht="15.75" customHeight="1" x14ac:dyDescent="0.35">
      <c r="A64" s="55"/>
      <c r="B64" s="53" t="str">
        <f t="shared" si="1"/>
        <v>30201</v>
      </c>
      <c r="C64" s="53">
        <v>3020101</v>
      </c>
      <c r="D64" s="53" t="str">
        <f t="shared" si="0"/>
        <v>Sp3020101</v>
      </c>
      <c r="E64" s="53" t="s">
        <v>2424</v>
      </c>
      <c r="F64" s="88" t="str">
        <f t="shared" si="2"/>
        <v>Sp3020101.  Vivienda Sostenible</v>
      </c>
      <c r="G64" s="53" t="s">
        <v>540</v>
      </c>
      <c r="H64" s="52">
        <v>0</v>
      </c>
    </row>
    <row r="65" spans="1:8" ht="15.75" customHeight="1" x14ac:dyDescent="0.35">
      <c r="A65" s="55"/>
      <c r="B65" s="53" t="str">
        <f t="shared" si="1"/>
        <v>30202</v>
      </c>
      <c r="C65" s="53">
        <v>3020201</v>
      </c>
      <c r="D65" s="53" t="str">
        <f t="shared" si="0"/>
        <v>Sp3020201</v>
      </c>
      <c r="E65" s="53" t="s">
        <v>2425</v>
      </c>
      <c r="F65" s="88" t="str">
        <f t="shared" si="2"/>
        <v>Sp3020201.  Agua Potable y Saneamiento Basico</v>
      </c>
      <c r="G65" s="53" t="s">
        <v>551</v>
      </c>
      <c r="H65" s="52">
        <v>0</v>
      </c>
    </row>
    <row r="66" spans="1:8" ht="15.75" customHeight="1" x14ac:dyDescent="0.35">
      <c r="A66" s="55"/>
      <c r="B66" s="53" t="str">
        <f t="shared" si="1"/>
        <v>30202</v>
      </c>
      <c r="C66" s="53">
        <v>3020202</v>
      </c>
      <c r="D66" s="53" t="str">
        <f t="shared" si="0"/>
        <v>Sp3020202</v>
      </c>
      <c r="E66" s="53" t="s">
        <v>2426</v>
      </c>
      <c r="F66" s="88" t="str">
        <f t="shared" si="2"/>
        <v>Sp3020202.  Manejo Integrado de Residuos Solidos</v>
      </c>
      <c r="G66" s="53" t="s">
        <v>1367</v>
      </c>
      <c r="H66" s="52">
        <v>0</v>
      </c>
    </row>
    <row r="67" spans="1:8" ht="15.75" customHeight="1" x14ac:dyDescent="0.35">
      <c r="A67" s="55"/>
      <c r="B67" s="53" t="str">
        <f t="shared" si="1"/>
        <v>30301</v>
      </c>
      <c r="C67" s="53">
        <v>3030101</v>
      </c>
      <c r="D67" s="53" t="str">
        <f t="shared" si="0"/>
        <v>Sp3030101</v>
      </c>
      <c r="E67" s="53" t="s">
        <v>2427</v>
      </c>
      <c r="F67" s="88" t="str">
        <f t="shared" si="2"/>
        <v>Sp3030101.  Fortalecimiento de la Articulacion Entre la Educacion Media y la Terciaria</v>
      </c>
      <c r="G67" s="53" t="s">
        <v>582</v>
      </c>
      <c r="H67" s="52">
        <v>0</v>
      </c>
    </row>
    <row r="68" spans="1:8" ht="15.75" customHeight="1" x14ac:dyDescent="0.35">
      <c r="A68" s="55"/>
      <c r="B68" s="53" t="str">
        <f t="shared" si="1"/>
        <v>30301</v>
      </c>
      <c r="C68" s="53">
        <v>3030102</v>
      </c>
      <c r="D68" s="53" t="str">
        <f t="shared" ref="D68:D131" si="3">A$3&amp;C68</f>
        <v>Sp3030102</v>
      </c>
      <c r="E68" s="53" t="s">
        <v>2428</v>
      </c>
      <c r="F68" s="88" t="str">
        <f t="shared" si="2"/>
        <v>Sp3030102.  Escuelas Normales</v>
      </c>
      <c r="G68" s="53" t="s">
        <v>612</v>
      </c>
      <c r="H68" s="52">
        <v>0</v>
      </c>
    </row>
    <row r="69" spans="1:8" ht="15.75" customHeight="1" x14ac:dyDescent="0.35">
      <c r="A69" s="55"/>
      <c r="B69" s="53" t="str">
        <f t="shared" ref="B69:B132" si="4">MID(C69,1,5)</f>
        <v>30301</v>
      </c>
      <c r="C69" s="53">
        <v>3030103</v>
      </c>
      <c r="D69" s="53" t="str">
        <f t="shared" si="3"/>
        <v>Sp3030103</v>
      </c>
      <c r="E69" s="53" t="s">
        <v>2429</v>
      </c>
      <c r="F69" s="88" t="str">
        <f t="shared" si="2"/>
        <v>Sp3030103.  Plan de Lectura, Escritura y Oralidad</v>
      </c>
      <c r="G69" s="53" t="s">
        <v>617</v>
      </c>
      <c r="H69" s="52">
        <v>0</v>
      </c>
    </row>
    <row r="70" spans="1:8" ht="15.75" customHeight="1" x14ac:dyDescent="0.35">
      <c r="A70" s="55"/>
      <c r="B70" s="53" t="str">
        <f t="shared" si="4"/>
        <v>30301</v>
      </c>
      <c r="C70" s="53">
        <v>3030104</v>
      </c>
      <c r="D70" s="53" t="str">
        <f t="shared" si="3"/>
        <v>Sp3030104</v>
      </c>
      <c r="E70" s="53" t="s">
        <v>2430</v>
      </c>
      <c r="F70" s="88" t="str">
        <f t="shared" ref="F70:F133" si="5">D70&amp;". "&amp;E70</f>
        <v>Sp3030104.  Talento Maestro</v>
      </c>
      <c r="G70" s="53" t="s">
        <v>622</v>
      </c>
      <c r="H70" s="52">
        <v>0</v>
      </c>
    </row>
    <row r="71" spans="1:8" ht="15.75" customHeight="1" x14ac:dyDescent="0.35">
      <c r="A71" s="55"/>
      <c r="B71" s="53" t="str">
        <f t="shared" si="4"/>
        <v>30302</v>
      </c>
      <c r="C71" s="53">
        <v>3030201</v>
      </c>
      <c r="D71" s="53" t="str">
        <f t="shared" si="3"/>
        <v>Sp3030201</v>
      </c>
      <c r="E71" s="53" t="s">
        <v>2431</v>
      </c>
      <c r="F71" s="88" t="str">
        <f t="shared" si="5"/>
        <v>Sp3030201.  Vivienda Urbana Nueva</v>
      </c>
      <c r="G71" s="53" t="s">
        <v>540</v>
      </c>
      <c r="H71" s="52">
        <v>0</v>
      </c>
    </row>
    <row r="72" spans="1:8" ht="15.75" customHeight="1" x14ac:dyDescent="0.35">
      <c r="A72" s="55"/>
      <c r="B72" s="53" t="str">
        <f t="shared" si="4"/>
        <v>30302</v>
      </c>
      <c r="C72" s="53">
        <v>3030202</v>
      </c>
      <c r="D72" s="53" t="str">
        <f t="shared" si="3"/>
        <v>Sp3030202</v>
      </c>
      <c r="E72" s="53" t="s">
        <v>2432</v>
      </c>
      <c r="F72" s="88" t="str">
        <f t="shared" si="5"/>
        <v>Sp3030202.  Mejoramiento Integral de Vivienda Urbana</v>
      </c>
      <c r="G72" s="53" t="s">
        <v>629</v>
      </c>
      <c r="H72" s="52">
        <v>0</v>
      </c>
    </row>
    <row r="73" spans="1:8" ht="15.75" customHeight="1" x14ac:dyDescent="0.35">
      <c r="A73" s="55"/>
      <c r="B73" s="53" t="str">
        <f t="shared" si="4"/>
        <v>30303</v>
      </c>
      <c r="C73" s="53">
        <v>3030301</v>
      </c>
      <c r="D73" s="53" t="str">
        <f t="shared" si="3"/>
        <v>Sp3030301</v>
      </c>
      <c r="E73" s="53" t="s">
        <v>2433</v>
      </c>
      <c r="F73" s="88" t="str">
        <f t="shared" si="5"/>
        <v>Sp3030301.  Infraestructura Deportiva y Recreativa Articulada Con Los Grupos de Valor Municipales</v>
      </c>
      <c r="G73" s="53" t="s">
        <v>630</v>
      </c>
      <c r="H73" s="52">
        <v>0</v>
      </c>
    </row>
    <row r="74" spans="1:8" ht="15.75" customHeight="1" x14ac:dyDescent="0.35">
      <c r="A74" s="55"/>
      <c r="B74" s="53" t="str">
        <f t="shared" si="4"/>
        <v>30304</v>
      </c>
      <c r="C74" s="53">
        <v>3030401</v>
      </c>
      <c r="D74" s="53" t="str">
        <f t="shared" si="3"/>
        <v>Sp3030401</v>
      </c>
      <c r="E74" s="53" t="s">
        <v>2434</v>
      </c>
      <c r="F74" s="88" t="str">
        <f t="shared" si="5"/>
        <v>Sp3030401.  Espacios de Interlocucion y Participacion Afro</v>
      </c>
      <c r="G74" s="53" t="s">
        <v>637</v>
      </c>
      <c r="H74" s="52">
        <v>0</v>
      </c>
    </row>
    <row r="75" spans="1:8" ht="15.75" customHeight="1" x14ac:dyDescent="0.35">
      <c r="A75" s="55"/>
      <c r="B75" s="53" t="str">
        <f t="shared" si="4"/>
        <v>30304</v>
      </c>
      <c r="C75" s="53">
        <v>3030402</v>
      </c>
      <c r="D75" s="53" t="str">
        <f t="shared" si="3"/>
        <v>Sp3030402</v>
      </c>
      <c r="E75" s="53" t="s">
        <v>2435</v>
      </c>
      <c r="F75" s="88" t="str">
        <f t="shared" si="5"/>
        <v>Sp3030402.  Acciones afirmativas para mejorar la calidad de vida Afro</v>
      </c>
      <c r="G75" s="53" t="s">
        <v>1379</v>
      </c>
      <c r="H75" s="52">
        <v>0</v>
      </c>
    </row>
    <row r="76" spans="1:8" ht="15.75" customHeight="1" x14ac:dyDescent="0.35">
      <c r="A76" s="55"/>
      <c r="B76" s="53" t="str">
        <f t="shared" si="4"/>
        <v>30304</v>
      </c>
      <c r="C76" s="53">
        <v>3030403</v>
      </c>
      <c r="D76" s="53" t="str">
        <f t="shared" si="3"/>
        <v>Sp3030403</v>
      </c>
      <c r="E76" s="53" t="s">
        <v>2436</v>
      </c>
      <c r="F76" s="88" t="str">
        <f t="shared" si="5"/>
        <v>Sp3030403.  Convivencia y Seguridad Ciudadana</v>
      </c>
      <c r="G76" s="53" t="s">
        <v>1695</v>
      </c>
      <c r="H76" s="52">
        <v>0</v>
      </c>
    </row>
    <row r="77" spans="1:8" ht="15.75" customHeight="1" x14ac:dyDescent="0.35">
      <c r="A77" s="55"/>
      <c r="B77" s="53" t="str">
        <f t="shared" si="4"/>
        <v>30401</v>
      </c>
      <c r="C77" s="53">
        <v>3040101</v>
      </c>
      <c r="D77" s="53" t="str">
        <f t="shared" si="3"/>
        <v>Sp3040101</v>
      </c>
      <c r="E77" s="53" t="s">
        <v>2437</v>
      </c>
      <c r="F77" s="88" t="str">
        <f t="shared" si="5"/>
        <v>Sp3040101.  Infraestructura del Transporte para la Gente</v>
      </c>
      <c r="G77" s="53" t="s">
        <v>653</v>
      </c>
      <c r="H77" s="52">
        <v>0</v>
      </c>
    </row>
    <row r="78" spans="1:8" ht="15.75" customHeight="1" x14ac:dyDescent="0.35">
      <c r="A78" s="55"/>
      <c r="B78" s="53" t="str">
        <f t="shared" si="4"/>
        <v>30401</v>
      </c>
      <c r="C78" s="53">
        <v>3040102</v>
      </c>
      <c r="D78" s="53" t="str">
        <f t="shared" si="3"/>
        <v>Sp3040102</v>
      </c>
      <c r="E78" s="53" t="s">
        <v>2438</v>
      </c>
      <c r="F78" s="88" t="str">
        <f t="shared" si="5"/>
        <v>Sp3040102.  Gestión de Proyectos de Infraestructura del Transporte</v>
      </c>
      <c r="G78" s="53" t="s">
        <v>1707</v>
      </c>
      <c r="H78" s="52">
        <v>0</v>
      </c>
    </row>
    <row r="79" spans="1:8" ht="15.75" customHeight="1" x14ac:dyDescent="0.35">
      <c r="A79" s="55"/>
      <c r="B79" s="53" t="str">
        <f t="shared" si="4"/>
        <v>30402</v>
      </c>
      <c r="C79" s="53">
        <v>3040201</v>
      </c>
      <c r="D79" s="53" t="str">
        <f t="shared" si="3"/>
        <v>Sp3040201</v>
      </c>
      <c r="E79" s="53" t="s">
        <v>2439</v>
      </c>
      <c r="F79" s="88" t="str">
        <f t="shared" si="5"/>
        <v>Sp3040201.  Regiones Culturalmente Inteligentes e Innovadoras</v>
      </c>
      <c r="G79" s="53" t="s">
        <v>1710</v>
      </c>
      <c r="H79" s="52">
        <v>0</v>
      </c>
    </row>
    <row r="80" spans="1:8" ht="15.75" customHeight="1" x14ac:dyDescent="0.35">
      <c r="A80" s="55"/>
      <c r="B80" s="53" t="str">
        <f t="shared" si="4"/>
        <v>30403</v>
      </c>
      <c r="C80" s="53">
        <v>3040301</v>
      </c>
      <c r="D80" s="53" t="str">
        <f t="shared" si="3"/>
        <v>Sp3040301</v>
      </c>
      <c r="E80" s="53" t="s">
        <v>2440</v>
      </c>
      <c r="F80" s="88" t="str">
        <f t="shared" si="5"/>
        <v>Sp3040301.  Implementación de Estrategias de Seguridad Vial mediante el control y capacitaciones</v>
      </c>
      <c r="G80" s="53" t="s">
        <v>1712</v>
      </c>
      <c r="H80" s="52">
        <v>0</v>
      </c>
    </row>
    <row r="81" spans="1:8" ht="15.75" customHeight="1" x14ac:dyDescent="0.35">
      <c r="A81" s="55"/>
      <c r="B81" s="53" t="str">
        <f t="shared" si="4"/>
        <v>30403</v>
      </c>
      <c r="C81" s="53">
        <v>3040302</v>
      </c>
      <c r="D81" s="53" t="str">
        <f t="shared" si="3"/>
        <v>Sp3040302</v>
      </c>
      <c r="E81" s="53" t="s">
        <v>2441</v>
      </c>
      <c r="F81" s="88" t="str">
        <f t="shared" si="5"/>
        <v>Sp3040302.  Articulación Con la Autoridad Regional de Transporte (Art)</v>
      </c>
      <c r="G81" s="53" t="s">
        <v>683</v>
      </c>
      <c r="H81" s="52">
        <v>0</v>
      </c>
    </row>
    <row r="82" spans="1:8" ht="15.75" customHeight="1" x14ac:dyDescent="0.35">
      <c r="A82" s="55"/>
      <c r="B82" s="53" t="str">
        <f t="shared" si="4"/>
        <v>40101</v>
      </c>
      <c r="C82" s="53">
        <v>4010101</v>
      </c>
      <c r="D82" s="53" t="str">
        <f t="shared" si="3"/>
        <v>Sp4010101</v>
      </c>
      <c r="E82" s="53" t="s">
        <v>2442</v>
      </c>
      <c r="F82" s="88" t="str">
        <f t="shared" si="5"/>
        <v>Sp4010101.  Protección, Restauración y Conservación de la Base Natural y su Biodiversidad</v>
      </c>
      <c r="G82" s="53" t="s">
        <v>688</v>
      </c>
      <c r="H82" s="52">
        <v>0</v>
      </c>
    </row>
    <row r="83" spans="1:8" ht="15.75" customHeight="1" x14ac:dyDescent="0.35">
      <c r="A83" s="34"/>
      <c r="B83" s="53" t="str">
        <f t="shared" si="4"/>
        <v>40101</v>
      </c>
      <c r="C83" s="53">
        <v>4010102</v>
      </c>
      <c r="D83" s="53" t="str">
        <f t="shared" si="3"/>
        <v>Sp4010102</v>
      </c>
      <c r="E83" s="53" t="s">
        <v>2443</v>
      </c>
      <c r="F83" s="88" t="str">
        <f t="shared" si="5"/>
        <v>Sp4010102.  Conocimiento de la Biodiversidad del Valle del Cauca</v>
      </c>
      <c r="G83" s="172" t="s">
        <v>1389</v>
      </c>
      <c r="H83" s="52">
        <v>0</v>
      </c>
    </row>
    <row r="84" spans="1:8" ht="15.75" customHeight="1" x14ac:dyDescent="0.35">
      <c r="A84" s="34"/>
      <c r="B84" s="53" t="str">
        <f t="shared" si="4"/>
        <v>40101</v>
      </c>
      <c r="C84" s="53">
        <v>4010103</v>
      </c>
      <c r="D84" s="53" t="str">
        <f t="shared" si="3"/>
        <v>Sp4010103</v>
      </c>
      <c r="E84" s="53" t="s">
        <v>2444</v>
      </c>
      <c r="F84" s="88" t="str">
        <f t="shared" si="5"/>
        <v xml:space="preserve">Sp4010103.  Aprovechamiento Sostenible de la Biodiversidad para el Desarrollo Rural </v>
      </c>
      <c r="G84" s="172" t="s">
        <v>1391</v>
      </c>
      <c r="H84" s="52">
        <v>0</v>
      </c>
    </row>
    <row r="85" spans="1:8" ht="15.75" customHeight="1" x14ac:dyDescent="0.35">
      <c r="A85" s="34"/>
      <c r="B85" s="53" t="str">
        <f t="shared" si="4"/>
        <v>40201</v>
      </c>
      <c r="C85" s="53">
        <v>4020101</v>
      </c>
      <c r="D85" s="53" t="str">
        <f t="shared" si="3"/>
        <v>Sp4020101</v>
      </c>
      <c r="E85" s="53" t="s">
        <v>2445</v>
      </c>
      <c r="F85" s="88" t="str">
        <f t="shared" si="5"/>
        <v>Sp4020101.  Protección, conservación y manejo de la oferta del recurso hídrico</v>
      </c>
      <c r="G85" s="172" t="s">
        <v>1719</v>
      </c>
      <c r="H85" s="52">
        <v>0</v>
      </c>
    </row>
    <row r="86" spans="1:8" ht="15.75" customHeight="1" x14ac:dyDescent="0.35">
      <c r="A86" s="34"/>
      <c r="B86" s="53" t="str">
        <f t="shared" si="4"/>
        <v>40201</v>
      </c>
      <c r="C86" s="53">
        <v>4020102</v>
      </c>
      <c r="D86" s="53" t="str">
        <f t="shared" si="3"/>
        <v>Sp4020102</v>
      </c>
      <c r="E86" s="53" t="s">
        <v>2446</v>
      </c>
      <c r="F86" s="88" t="str">
        <f t="shared" si="5"/>
        <v>Sp4020102.  Reducción de la Contaminación y Mejoramiento de la Calidad del Recurso Hídrico</v>
      </c>
      <c r="G86" s="172" t="s">
        <v>1393</v>
      </c>
      <c r="H86" s="52">
        <v>0</v>
      </c>
    </row>
    <row r="87" spans="1:8" ht="15.75" customHeight="1" x14ac:dyDescent="0.35">
      <c r="A87" s="34"/>
      <c r="B87" s="53" t="str">
        <f t="shared" si="4"/>
        <v>40301</v>
      </c>
      <c r="C87" s="53">
        <v>4030101</v>
      </c>
      <c r="D87" s="53" t="str">
        <f t="shared" si="3"/>
        <v>Sp4030101</v>
      </c>
      <c r="E87" s="53" t="s">
        <v>2447</v>
      </c>
      <c r="F87" s="88" t="str">
        <f t="shared" si="5"/>
        <v>Sp4030101.  Adaptación y Mitigación al Cambio Climático</v>
      </c>
      <c r="G87" s="172" t="s">
        <v>717</v>
      </c>
      <c r="H87" s="52">
        <v>0</v>
      </c>
    </row>
    <row r="88" spans="1:8" ht="15.75" customHeight="1" x14ac:dyDescent="0.35">
      <c r="A88" s="34"/>
      <c r="B88" s="53" t="str">
        <f t="shared" si="4"/>
        <v>40301</v>
      </c>
      <c r="C88" s="53">
        <v>4030102</v>
      </c>
      <c r="D88" s="53" t="str">
        <f t="shared" si="3"/>
        <v>Sp4030102</v>
      </c>
      <c r="E88" s="53" t="s">
        <v>2448</v>
      </c>
      <c r="F88" s="88" t="str">
        <f t="shared" si="5"/>
        <v>Sp4030102.  Conocimiento para la Gestión del Riesgo de Desastres</v>
      </c>
      <c r="G88" s="172" t="s">
        <v>723</v>
      </c>
      <c r="H88" s="52">
        <v>0</v>
      </c>
    </row>
    <row r="89" spans="1:8" ht="15.75" customHeight="1" x14ac:dyDescent="0.35">
      <c r="A89" s="34"/>
      <c r="B89" s="53" t="str">
        <f t="shared" si="4"/>
        <v>40301</v>
      </c>
      <c r="C89" s="53">
        <v>4030103</v>
      </c>
      <c r="D89" s="53" t="str">
        <f t="shared" si="3"/>
        <v>Sp4030103</v>
      </c>
      <c r="E89" s="53" t="s">
        <v>2449</v>
      </c>
      <c r="F89" s="88" t="str">
        <f t="shared" si="5"/>
        <v>Sp4030103.  Reducción del Riesgo de Desastres</v>
      </c>
      <c r="G89" s="172" t="s">
        <v>728</v>
      </c>
      <c r="H89" s="52">
        <v>0</v>
      </c>
    </row>
    <row r="90" spans="1:8" ht="15.75" customHeight="1" x14ac:dyDescent="0.35">
      <c r="A90" s="34"/>
      <c r="B90" s="53" t="str">
        <f t="shared" si="4"/>
        <v>40301</v>
      </c>
      <c r="C90" s="53">
        <v>4030104</v>
      </c>
      <c r="D90" s="53" t="str">
        <f t="shared" si="3"/>
        <v>Sp4030104</v>
      </c>
      <c r="E90" s="53" t="s">
        <v>2450</v>
      </c>
      <c r="F90" s="88" t="str">
        <f t="shared" si="5"/>
        <v>Sp4030104.  Manejo de Desastres y Emergencias</v>
      </c>
      <c r="G90" s="172" t="s">
        <v>739</v>
      </c>
      <c r="H90" s="52">
        <v>0</v>
      </c>
    </row>
    <row r="91" spans="1:8" ht="15.75" customHeight="1" x14ac:dyDescent="0.35">
      <c r="A91" s="34"/>
      <c r="B91" s="53" t="str">
        <f t="shared" si="4"/>
        <v>40401</v>
      </c>
      <c r="C91" s="53">
        <v>4040101</v>
      </c>
      <c r="D91" s="53" t="str">
        <f t="shared" si="3"/>
        <v>Sp4040101</v>
      </c>
      <c r="E91" s="53" t="s">
        <v>2451</v>
      </c>
      <c r="F91" s="88" t="str">
        <f t="shared" si="5"/>
        <v>Sp4040101.  Educación Ambiental en contextos rurales y urbanos</v>
      </c>
      <c r="G91" s="172" t="s">
        <v>743</v>
      </c>
      <c r="H91" s="52">
        <v>0</v>
      </c>
    </row>
    <row r="92" spans="1:8" ht="15.75" customHeight="1" x14ac:dyDescent="0.35">
      <c r="A92" s="34"/>
      <c r="B92" s="53" t="str">
        <f t="shared" si="4"/>
        <v>40401</v>
      </c>
      <c r="C92" s="53">
        <v>4040102</v>
      </c>
      <c r="D92" s="53" t="str">
        <f t="shared" si="3"/>
        <v>Sp4040102</v>
      </c>
      <c r="E92" s="53" t="s">
        <v>2452</v>
      </c>
      <c r="F92" s="88" t="str">
        <f t="shared" si="5"/>
        <v>Sp4040102.  Participación para la Gestión Ambiental</v>
      </c>
      <c r="G92" s="172" t="s">
        <v>748</v>
      </c>
      <c r="H92" s="52">
        <v>0</v>
      </c>
    </row>
    <row r="93" spans="1:8" ht="15.75" customHeight="1" x14ac:dyDescent="0.35">
      <c r="A93" s="34"/>
      <c r="B93" s="53" t="str">
        <f t="shared" si="4"/>
        <v>40501</v>
      </c>
      <c r="C93" s="53">
        <v>4050101</v>
      </c>
      <c r="D93" s="53" t="str">
        <f t="shared" si="3"/>
        <v>Sp4050101</v>
      </c>
      <c r="E93" s="53" t="s">
        <v>2453</v>
      </c>
      <c r="F93" s="88" t="str">
        <f t="shared" si="5"/>
        <v>Sp4050101.  Fortalecimiento de los Organismos de Control para atender la emergencia sanitaria, económica, social y ecológica ocasionada por el Coronavirus COVID-19</v>
      </c>
      <c r="G93" s="172" t="s">
        <v>1406</v>
      </c>
      <c r="H93" s="52">
        <v>0</v>
      </c>
    </row>
    <row r="94" spans="1:8" ht="15.75" customHeight="1" x14ac:dyDescent="0.35">
      <c r="A94" s="34"/>
      <c r="B94" s="53" t="str">
        <f t="shared" si="4"/>
        <v>40502</v>
      </c>
      <c r="C94" s="53">
        <v>4050201</v>
      </c>
      <c r="D94" s="53" t="str">
        <f t="shared" si="3"/>
        <v>Sp4050201</v>
      </c>
      <c r="E94" s="53" t="s">
        <v>2454</v>
      </c>
      <c r="F94" s="88" t="str">
        <f t="shared" si="5"/>
        <v>Sp4050201.  Fortalecimiento de la Red Hospitalaria del Departamento para atender la emergencia sanitaria, económica, social y ecológica ocasionada por el Coronavirus COVID-19</v>
      </c>
      <c r="G94" s="172" t="s">
        <v>1406</v>
      </c>
      <c r="H94" s="52">
        <v>0</v>
      </c>
    </row>
    <row r="95" spans="1:8" ht="15.75" customHeight="1" x14ac:dyDescent="0.35">
      <c r="A95" s="34"/>
      <c r="B95" s="53" t="str">
        <f t="shared" si="4"/>
        <v>40503</v>
      </c>
      <c r="C95" s="53">
        <v>4050301</v>
      </c>
      <c r="D95" s="53" t="str">
        <f t="shared" si="3"/>
        <v>Sp4050301</v>
      </c>
      <c r="E95" s="53" t="s">
        <v>2455</v>
      </c>
      <c r="F95" s="88" t="str">
        <f t="shared" si="5"/>
        <v>Sp4050301.  Atender la Emergencia con ayuda humanitaria</v>
      </c>
      <c r="G95" s="172" t="s">
        <v>764</v>
      </c>
      <c r="H95" s="52">
        <v>0</v>
      </c>
    </row>
    <row r="96" spans="1:8" ht="15.75" customHeight="1" x14ac:dyDescent="0.35">
      <c r="A96" s="34"/>
      <c r="B96" s="53" t="str">
        <f t="shared" si="4"/>
        <v>40504</v>
      </c>
      <c r="C96" s="53">
        <v>4050401</v>
      </c>
      <c r="D96" s="53" t="str">
        <f t="shared" si="3"/>
        <v>Sp4050401</v>
      </c>
      <c r="E96" s="53" t="s">
        <v>2456</v>
      </c>
      <c r="F96" s="88" t="str">
        <f t="shared" si="5"/>
        <v>Sp4050401.  Personas Mayores de Centros Vida y Centros de Protección Especial Que Reciben Ayuda Alimentaria</v>
      </c>
      <c r="G96" s="172" t="s">
        <v>764</v>
      </c>
      <c r="H96" s="52">
        <v>0</v>
      </c>
    </row>
    <row r="97" spans="1:8" ht="15.75" customHeight="1" x14ac:dyDescent="0.35">
      <c r="A97" s="34"/>
      <c r="B97" s="53" t="str">
        <f t="shared" si="4"/>
        <v>40504</v>
      </c>
      <c r="C97" s="53">
        <v>4050402</v>
      </c>
      <c r="D97" s="53" t="str">
        <f t="shared" si="3"/>
        <v>Sp4050402</v>
      </c>
      <c r="E97" s="53" t="s">
        <v>2457</v>
      </c>
      <c r="F97" s="88" t="str">
        <f t="shared" si="5"/>
        <v>Sp4050402.  Ejecutar Una Acción Humanitaria Que Permita Garantizar la Seguridad Alimentaria de Los Vallecaucanos</v>
      </c>
      <c r="G97" s="172" t="s">
        <v>770</v>
      </c>
      <c r="H97" s="52">
        <v>0</v>
      </c>
    </row>
    <row r="98" spans="1:8" ht="15.75" customHeight="1" x14ac:dyDescent="0.35">
      <c r="A98" s="34"/>
      <c r="B98" s="53" t="str">
        <f t="shared" si="4"/>
        <v>40504</v>
      </c>
      <c r="C98" s="53">
        <v>4050403</v>
      </c>
      <c r="D98" s="53" t="str">
        <f t="shared" si="3"/>
        <v>Sp4050403</v>
      </c>
      <c r="E98" s="53" t="s">
        <v>2458</v>
      </c>
      <c r="F98" s="88" t="str">
        <f t="shared" si="5"/>
        <v>Sp4050403.  Beneficiar a creadores y gestores culturales</v>
      </c>
      <c r="G98" s="172" t="s">
        <v>770</v>
      </c>
      <c r="H98" s="52">
        <v>0</v>
      </c>
    </row>
    <row r="99" spans="1:8" ht="15.75" customHeight="1" x14ac:dyDescent="0.35">
      <c r="A99" s="34"/>
      <c r="B99" s="53" t="str">
        <f t="shared" si="4"/>
        <v>50101</v>
      </c>
      <c r="C99" s="56">
        <v>5010101</v>
      </c>
      <c r="D99" s="53" t="str">
        <f t="shared" si="3"/>
        <v>Sp5010101</v>
      </c>
      <c r="E99" s="53" t="s">
        <v>2528</v>
      </c>
      <c r="F99" s="88" t="str">
        <f t="shared" si="5"/>
        <v>Sp5010101. Prevención y Defensa de lo Público</v>
      </c>
      <c r="G99" s="172" t="s">
        <v>3506</v>
      </c>
      <c r="H99" s="52">
        <v>0</v>
      </c>
    </row>
    <row r="100" spans="1:8" ht="15.75" customHeight="1" x14ac:dyDescent="0.35">
      <c r="A100" s="34"/>
      <c r="B100" s="53" t="str">
        <f t="shared" si="4"/>
        <v>50102</v>
      </c>
      <c r="C100" s="53">
        <v>5010201</v>
      </c>
      <c r="D100" s="53" t="str">
        <f t="shared" si="3"/>
        <v>Sp5010201</v>
      </c>
      <c r="E100" s="53" t="s">
        <v>2529</v>
      </c>
      <c r="F100" s="88" t="str">
        <f t="shared" si="5"/>
        <v>Sp5010201. Todos a Estudiar</v>
      </c>
      <c r="G100" s="172" t="s">
        <v>798</v>
      </c>
      <c r="H100" s="52">
        <v>0</v>
      </c>
    </row>
    <row r="101" spans="1:8" ht="15.75" customHeight="1" x14ac:dyDescent="0.35">
      <c r="A101" s="34"/>
      <c r="B101" s="53" t="str">
        <f t="shared" si="4"/>
        <v>50102</v>
      </c>
      <c r="C101" s="53">
        <v>5010202</v>
      </c>
      <c r="D101" s="53" t="str">
        <f t="shared" si="3"/>
        <v>Sp5010202</v>
      </c>
      <c r="E101" s="53" t="s">
        <v>2530</v>
      </c>
      <c r="F101" s="88" t="str">
        <f t="shared" si="5"/>
        <v>Sp5010202. Gestión Educativa</v>
      </c>
      <c r="G101" s="172" t="s">
        <v>820</v>
      </c>
      <c r="H101" s="52">
        <v>0</v>
      </c>
    </row>
    <row r="102" spans="1:8" ht="15.75" customHeight="1" x14ac:dyDescent="0.35">
      <c r="A102" s="34"/>
      <c r="B102" s="53" t="str">
        <f t="shared" si="4"/>
        <v>50103</v>
      </c>
      <c r="C102" s="53">
        <v>5010301</v>
      </c>
      <c r="D102" s="53" t="str">
        <f t="shared" si="3"/>
        <v>Sp5010301</v>
      </c>
      <c r="E102" s="53" t="s">
        <v>2531</v>
      </c>
      <c r="F102" s="88" t="str">
        <f t="shared" si="5"/>
        <v>Sp5010301. Estrategias para Garantizar el Aseguramiento</v>
      </c>
      <c r="G102" s="172" t="s">
        <v>858</v>
      </c>
      <c r="H102" s="52">
        <v>0</v>
      </c>
    </row>
    <row r="103" spans="1:8" ht="15.75" customHeight="1" x14ac:dyDescent="0.35">
      <c r="A103" s="34"/>
      <c r="B103" s="53" t="str">
        <f t="shared" si="4"/>
        <v>50103</v>
      </c>
      <c r="C103" s="53">
        <v>5010302</v>
      </c>
      <c r="D103" s="53" t="str">
        <f t="shared" si="3"/>
        <v>Sp5010302</v>
      </c>
      <c r="E103" s="53" t="s">
        <v>2532</v>
      </c>
      <c r="F103" s="88" t="str">
        <f t="shared" si="5"/>
        <v>Sp5010302. Fortalecimiento de la Conduccción</v>
      </c>
      <c r="G103" s="172" t="s">
        <v>1418</v>
      </c>
      <c r="H103" s="52">
        <v>0</v>
      </c>
    </row>
    <row r="104" spans="1:8" ht="15.75" customHeight="1" x14ac:dyDescent="0.35">
      <c r="A104" s="34"/>
      <c r="B104" s="53" t="str">
        <f t="shared" si="4"/>
        <v>50103</v>
      </c>
      <c r="C104" s="53">
        <v>5010303</v>
      </c>
      <c r="D104" s="53" t="str">
        <f t="shared" si="3"/>
        <v>Sp5010303</v>
      </c>
      <c r="E104" s="53" t="s">
        <v>2533</v>
      </c>
      <c r="F104" s="88" t="str">
        <f t="shared" si="5"/>
        <v>Sp5010303. Gestión Administrativa y Financiera</v>
      </c>
      <c r="G104" s="172" t="s">
        <v>861</v>
      </c>
      <c r="H104" s="52">
        <v>0</v>
      </c>
    </row>
    <row r="105" spans="1:8" ht="15.75" customHeight="1" x14ac:dyDescent="0.35">
      <c r="A105" s="34"/>
      <c r="B105" s="53" t="str">
        <f t="shared" si="4"/>
        <v>50103</v>
      </c>
      <c r="C105" s="53">
        <v>5010304</v>
      </c>
      <c r="D105" s="53" t="str">
        <f t="shared" si="3"/>
        <v>Sp5010304</v>
      </c>
      <c r="E105" s="53" t="s">
        <v>2534</v>
      </c>
      <c r="F105" s="88" t="str">
        <f t="shared" si="5"/>
        <v>Sp5010304. Provisión Adecuada de Servicios de Salud</v>
      </c>
      <c r="G105" s="172" t="s">
        <v>863</v>
      </c>
      <c r="H105" s="52">
        <v>0</v>
      </c>
    </row>
    <row r="106" spans="1:8" ht="15.75" customHeight="1" x14ac:dyDescent="0.35">
      <c r="A106" s="34"/>
      <c r="B106" s="53" t="str">
        <f t="shared" si="4"/>
        <v>50103</v>
      </c>
      <c r="C106" s="53">
        <v>5010305</v>
      </c>
      <c r="D106" s="53" t="str">
        <f t="shared" si="3"/>
        <v>Sp5010305</v>
      </c>
      <c r="E106" s="53" t="s">
        <v>2535</v>
      </c>
      <c r="F106" s="88" t="str">
        <f t="shared" si="5"/>
        <v>Sp5010305. Vigilancia Epidemiologica y Sanitaria</v>
      </c>
      <c r="G106" s="172" t="s">
        <v>1423</v>
      </c>
      <c r="H106" s="52">
        <v>0</v>
      </c>
    </row>
    <row r="107" spans="1:8" ht="15.75" customHeight="1" x14ac:dyDescent="0.35">
      <c r="A107" s="34"/>
      <c r="B107" s="53" t="str">
        <f t="shared" si="4"/>
        <v>50104</v>
      </c>
      <c r="C107" s="53">
        <v>5010401</v>
      </c>
      <c r="D107" s="53" t="str">
        <f t="shared" si="3"/>
        <v>Sp5010401</v>
      </c>
      <c r="E107" s="53" t="s">
        <v>2536</v>
      </c>
      <c r="F107" s="88" t="str">
        <f t="shared" si="5"/>
        <v>Sp5010401. Prevención y Atención Integral a Problemas y Trastornos Mentales y a Diferentes Formas de Violencia</v>
      </c>
      <c r="G107" s="172" t="s">
        <v>881</v>
      </c>
      <c r="H107" s="52">
        <v>0</v>
      </c>
    </row>
    <row r="108" spans="1:8" ht="15.75" customHeight="1" x14ac:dyDescent="0.35">
      <c r="A108" s="34"/>
      <c r="B108" s="53" t="str">
        <f t="shared" si="4"/>
        <v>50104</v>
      </c>
      <c r="C108" s="53">
        <v>5010402</v>
      </c>
      <c r="D108" s="53" t="str">
        <f t="shared" si="3"/>
        <v>Sp5010402</v>
      </c>
      <c r="E108" s="53" t="s">
        <v>2537</v>
      </c>
      <c r="F108" s="88" t="str">
        <f t="shared" si="5"/>
        <v>Sp5010402. Promoción de la Salud Mental y la Convivencia</v>
      </c>
      <c r="G108" s="172" t="s">
        <v>1426</v>
      </c>
      <c r="H108" s="52">
        <v>0</v>
      </c>
    </row>
    <row r="109" spans="1:8" ht="15.75" customHeight="1" x14ac:dyDescent="0.35">
      <c r="A109" s="34"/>
      <c r="B109" s="53" t="str">
        <f t="shared" si="4"/>
        <v>50105</v>
      </c>
      <c r="C109" s="53">
        <v>5010501</v>
      </c>
      <c r="D109" s="53" t="str">
        <f t="shared" si="3"/>
        <v>Sp5010501</v>
      </c>
      <c r="E109" s="53" t="s">
        <v>2538</v>
      </c>
      <c r="F109" s="88" t="str">
        <f t="shared" si="5"/>
        <v>Sp5010501. Discapacidad</v>
      </c>
      <c r="G109" s="172" t="s">
        <v>1428</v>
      </c>
      <c r="H109" s="52">
        <v>0</v>
      </c>
    </row>
    <row r="110" spans="1:8" ht="15.75" customHeight="1" x14ac:dyDescent="0.35">
      <c r="A110" s="34"/>
      <c r="B110" s="53" t="str">
        <f t="shared" si="4"/>
        <v>50105</v>
      </c>
      <c r="C110" s="53">
        <v>5010502</v>
      </c>
      <c r="D110" s="53" t="str">
        <f t="shared" si="3"/>
        <v>Sp5010502</v>
      </c>
      <c r="E110" s="53" t="s">
        <v>2539</v>
      </c>
      <c r="F110" s="88" t="str">
        <f t="shared" si="5"/>
        <v>Sp5010502. Envejecimiento y Vejez</v>
      </c>
      <c r="G110" s="172" t="s">
        <v>1429</v>
      </c>
      <c r="H110" s="52">
        <v>0</v>
      </c>
    </row>
    <row r="111" spans="1:8" ht="15.75" customHeight="1" x14ac:dyDescent="0.35">
      <c r="A111" s="34"/>
      <c r="B111" s="53" t="str">
        <f t="shared" si="4"/>
        <v>50105</v>
      </c>
      <c r="C111" s="53">
        <v>5010503</v>
      </c>
      <c r="D111" s="53" t="str">
        <f t="shared" si="3"/>
        <v>Sp5010503</v>
      </c>
      <c r="E111" s="53" t="s">
        <v>2540</v>
      </c>
      <c r="F111" s="88" t="str">
        <f t="shared" si="5"/>
        <v>Sp5010503. Salud en Poblaciones Etnicas</v>
      </c>
      <c r="G111" s="172" t="s">
        <v>1430</v>
      </c>
      <c r="H111" s="52">
        <v>0</v>
      </c>
    </row>
    <row r="112" spans="1:8" ht="15.75" customHeight="1" x14ac:dyDescent="0.35">
      <c r="A112" s="34"/>
      <c r="B112" s="53" t="str">
        <f t="shared" si="4"/>
        <v>50105</v>
      </c>
      <c r="C112" s="53">
        <v>5010504</v>
      </c>
      <c r="D112" s="53" t="str">
        <f t="shared" si="3"/>
        <v>Sp5010504</v>
      </c>
      <c r="E112" s="53" t="s">
        <v>2541</v>
      </c>
      <c r="F112" s="88" t="str">
        <f t="shared" si="5"/>
        <v>Sp5010504. Salud Genero Habitantes de Calle</v>
      </c>
      <c r="G112" s="172" t="s">
        <v>891</v>
      </c>
      <c r="H112" s="52">
        <v>0</v>
      </c>
    </row>
    <row r="113" spans="1:8" ht="15.75" customHeight="1" x14ac:dyDescent="0.35">
      <c r="A113" s="34"/>
      <c r="B113" s="53" t="str">
        <f t="shared" si="4"/>
        <v>50105</v>
      </c>
      <c r="C113" s="53">
        <v>5010505</v>
      </c>
      <c r="D113" s="53" t="str">
        <f t="shared" si="3"/>
        <v>Sp5010505</v>
      </c>
      <c r="E113" s="53" t="s">
        <v>2542</v>
      </c>
      <c r="F113" s="88" t="str">
        <f t="shared" si="5"/>
        <v>Sp5010505. Víctimas del Conflicto Armado Interno</v>
      </c>
      <c r="G113" s="172" t="s">
        <v>893</v>
      </c>
      <c r="H113" s="52">
        <v>0</v>
      </c>
    </row>
    <row r="114" spans="1:8" ht="15.75" customHeight="1" x14ac:dyDescent="0.35">
      <c r="A114" s="34"/>
      <c r="B114" s="53" t="str">
        <f t="shared" si="4"/>
        <v>50106</v>
      </c>
      <c r="C114" s="53">
        <v>5010601</v>
      </c>
      <c r="D114" s="53" t="str">
        <f t="shared" si="3"/>
        <v>Sp5010601</v>
      </c>
      <c r="E114" s="53" t="s">
        <v>2543</v>
      </c>
      <c r="F114" s="88" t="str">
        <f t="shared" si="5"/>
        <v>Sp5010601. Seguridad y Salud en el Trabajo</v>
      </c>
      <c r="G114" s="172" t="s">
        <v>897</v>
      </c>
      <c r="H114" s="52">
        <v>0</v>
      </c>
    </row>
    <row r="115" spans="1:8" ht="15.75" customHeight="1" x14ac:dyDescent="0.35">
      <c r="A115" s="34"/>
      <c r="B115" s="53" t="str">
        <f t="shared" si="4"/>
        <v>50106</v>
      </c>
      <c r="C115" s="53">
        <v>5010602</v>
      </c>
      <c r="D115" s="53" t="str">
        <f t="shared" si="3"/>
        <v>Sp5010602</v>
      </c>
      <c r="E115" s="53" t="s">
        <v>2544</v>
      </c>
      <c r="F115" s="88" t="str">
        <f t="shared" si="5"/>
        <v>Sp5010602. Situaciones Prevalentes de Origen Laboral</v>
      </c>
      <c r="G115" s="172" t="s">
        <v>898</v>
      </c>
      <c r="H115" s="52">
        <v>0</v>
      </c>
    </row>
    <row r="116" spans="1:8" ht="15.75" customHeight="1" x14ac:dyDescent="0.35">
      <c r="A116" s="34"/>
      <c r="B116" s="53" t="str">
        <f t="shared" si="4"/>
        <v>50107</v>
      </c>
      <c r="C116" s="53">
        <v>5010701</v>
      </c>
      <c r="D116" s="53" t="str">
        <f t="shared" si="3"/>
        <v>Sp5010701</v>
      </c>
      <c r="E116" s="53" t="s">
        <v>2545</v>
      </c>
      <c r="F116" s="88" t="str">
        <f t="shared" si="5"/>
        <v>Sp5010701. Prevención y Atención Integral en Salud Sexual y Reproductiva desde un Enfoque de Derechos</v>
      </c>
      <c r="G116" s="172" t="s">
        <v>901</v>
      </c>
      <c r="H116" s="52">
        <v>0</v>
      </c>
    </row>
    <row r="117" spans="1:8" ht="15.75" customHeight="1" x14ac:dyDescent="0.35">
      <c r="A117" s="34"/>
      <c r="B117" s="53" t="str">
        <f t="shared" si="4"/>
        <v>50107</v>
      </c>
      <c r="C117" s="53">
        <v>5010702</v>
      </c>
      <c r="D117" s="53" t="str">
        <f t="shared" si="3"/>
        <v>Sp5010702</v>
      </c>
      <c r="E117" s="53" t="s">
        <v>2546</v>
      </c>
      <c r="F117" s="88" t="str">
        <f t="shared" si="5"/>
        <v>Sp5010702. Promoción de los Derechos Sexuales y Equidad de Genero</v>
      </c>
      <c r="G117" s="172" t="s">
        <v>905</v>
      </c>
      <c r="H117" s="52">
        <v>0</v>
      </c>
    </row>
    <row r="118" spans="1:8" ht="15.75" customHeight="1" x14ac:dyDescent="0.35">
      <c r="A118" s="34"/>
      <c r="B118" s="53" t="str">
        <f t="shared" si="4"/>
        <v>50108</v>
      </c>
      <c r="C118" s="53">
        <v>5010801</v>
      </c>
      <c r="D118" s="53" t="str">
        <f t="shared" si="3"/>
        <v>Sp5010801</v>
      </c>
      <c r="E118" s="53" t="s">
        <v>2547</v>
      </c>
      <c r="F118" s="88" t="str">
        <f t="shared" si="5"/>
        <v>Sp5010801. Condiciones Crónicas Prevalentes</v>
      </c>
      <c r="G118" s="172" t="s">
        <v>907</v>
      </c>
      <c r="H118" s="52">
        <v>0</v>
      </c>
    </row>
    <row r="119" spans="1:8" ht="15.75" customHeight="1" x14ac:dyDescent="0.35">
      <c r="A119" s="34"/>
      <c r="B119" s="53" t="str">
        <f t="shared" si="4"/>
        <v>50109</v>
      </c>
      <c r="C119" s="53">
        <v>5010901</v>
      </c>
      <c r="D119" s="53" t="str">
        <f t="shared" si="3"/>
        <v>Sp5010901</v>
      </c>
      <c r="E119" s="53" t="s">
        <v>2548</v>
      </c>
      <c r="F119" s="88" t="str">
        <f t="shared" si="5"/>
        <v>Sp5010901. Condiciones y Situaciones Endemoepidemicas</v>
      </c>
      <c r="G119" s="172" t="s">
        <v>909</v>
      </c>
      <c r="H119" s="52">
        <v>0</v>
      </c>
    </row>
    <row r="120" spans="1:8" ht="15.75" customHeight="1" x14ac:dyDescent="0.35">
      <c r="A120" s="34"/>
      <c r="B120" s="53" t="str">
        <f t="shared" si="4"/>
        <v>50109</v>
      </c>
      <c r="C120" s="53">
        <v>5010902</v>
      </c>
      <c r="D120" s="53" t="str">
        <f t="shared" si="3"/>
        <v>Sp5010902</v>
      </c>
      <c r="E120" s="53" t="s">
        <v>2549</v>
      </c>
      <c r="F120" s="88" t="str">
        <f t="shared" si="5"/>
        <v>Sp5010902. Enfermedades Emergentes, Re-Emergentes y Desatendidas</v>
      </c>
      <c r="G120" s="172" t="s">
        <v>1449</v>
      </c>
      <c r="H120" s="52">
        <v>0</v>
      </c>
    </row>
    <row r="121" spans="1:8" ht="15.75" customHeight="1" x14ac:dyDescent="0.35">
      <c r="A121" s="34"/>
      <c r="B121" s="53" t="str">
        <f t="shared" si="4"/>
        <v>50109</v>
      </c>
      <c r="C121" s="53">
        <v>5010903</v>
      </c>
      <c r="D121" s="53" t="str">
        <f t="shared" si="3"/>
        <v>Sp5010903</v>
      </c>
      <c r="E121" s="53" t="s">
        <v>2550</v>
      </c>
      <c r="F121" s="88" t="str">
        <f t="shared" si="5"/>
        <v>Sp5010903. Enfermedades Inmunoprevenibles</v>
      </c>
      <c r="G121" s="172" t="s">
        <v>911</v>
      </c>
      <c r="H121" s="52">
        <v>0</v>
      </c>
    </row>
    <row r="122" spans="1:8" ht="15.75" customHeight="1" x14ac:dyDescent="0.35">
      <c r="A122" s="34"/>
      <c r="B122" s="53" t="str">
        <f t="shared" si="4"/>
        <v>50110</v>
      </c>
      <c r="C122" s="53">
        <v>5011001</v>
      </c>
      <c r="D122" s="53" t="str">
        <f t="shared" si="3"/>
        <v>Sp5011001</v>
      </c>
      <c r="E122" s="53" t="s">
        <v>2551</v>
      </c>
      <c r="F122" s="88" t="str">
        <f t="shared" si="5"/>
        <v>Sp5011001. Hábitat Saludable</v>
      </c>
      <c r="G122" s="172" t="s">
        <v>915</v>
      </c>
      <c r="H122" s="52">
        <v>0</v>
      </c>
    </row>
    <row r="123" spans="1:8" ht="15.75" customHeight="1" x14ac:dyDescent="0.35">
      <c r="A123" s="34"/>
      <c r="B123" s="53" t="str">
        <f t="shared" si="4"/>
        <v>50110</v>
      </c>
      <c r="C123" s="53">
        <v>5011002</v>
      </c>
      <c r="D123" s="53" t="str">
        <f t="shared" si="3"/>
        <v>Sp5011002</v>
      </c>
      <c r="E123" s="53" t="s">
        <v>2552</v>
      </c>
      <c r="F123" s="88" t="str">
        <f t="shared" si="5"/>
        <v>Sp5011002. Situaciones en Salud relacionadas con Condiciones Ambientales</v>
      </c>
      <c r="G123" s="172" t="s">
        <v>1823</v>
      </c>
      <c r="H123" s="52">
        <v>0</v>
      </c>
    </row>
    <row r="124" spans="1:8" ht="15.75" customHeight="1" x14ac:dyDescent="0.35">
      <c r="A124" s="34"/>
      <c r="B124" s="53" t="str">
        <f t="shared" si="4"/>
        <v>50111</v>
      </c>
      <c r="C124" s="53">
        <v>5011101</v>
      </c>
      <c r="D124" s="53" t="str">
        <f t="shared" si="3"/>
        <v>Sp5011101</v>
      </c>
      <c r="E124" s="53" t="s">
        <v>2553</v>
      </c>
      <c r="F124" s="88" t="str">
        <f t="shared" si="5"/>
        <v>Sp5011101. Gestión Integral de Riesgos en Emergencias y Desastres</v>
      </c>
      <c r="G124" s="172" t="s">
        <v>1457</v>
      </c>
      <c r="H124" s="52">
        <v>0</v>
      </c>
    </row>
    <row r="125" spans="1:8" ht="15.75" customHeight="1" x14ac:dyDescent="0.35">
      <c r="A125" s="34"/>
      <c r="B125" s="53" t="str">
        <f t="shared" si="4"/>
        <v>50111</v>
      </c>
      <c r="C125" s="53">
        <v>5011102</v>
      </c>
      <c r="D125" s="53" t="str">
        <f t="shared" si="3"/>
        <v>Sp5011102</v>
      </c>
      <c r="E125" s="53" t="s">
        <v>2554</v>
      </c>
      <c r="F125" s="88" t="str">
        <f t="shared" si="5"/>
        <v>Sp5011102. Respuesta en Salud ante situaciones de Emergencias y Desastres</v>
      </c>
      <c r="G125" s="172" t="s">
        <v>921</v>
      </c>
      <c r="H125" s="52">
        <v>0</v>
      </c>
    </row>
    <row r="126" spans="1:8" ht="15.75" customHeight="1" x14ac:dyDescent="0.35">
      <c r="A126" s="34"/>
      <c r="B126" s="53" t="str">
        <f t="shared" si="4"/>
        <v>50201</v>
      </c>
      <c r="C126" s="53">
        <v>5020101</v>
      </c>
      <c r="D126" s="53" t="str">
        <f t="shared" si="3"/>
        <v>Sp5020101</v>
      </c>
      <c r="E126" s="53" t="s">
        <v>2555</v>
      </c>
      <c r="F126" s="88" t="str">
        <f t="shared" si="5"/>
        <v>Sp5020101. Gestión del Conocimiento</v>
      </c>
      <c r="G126" s="172" t="s">
        <v>1827</v>
      </c>
      <c r="H126" s="52">
        <v>0</v>
      </c>
    </row>
    <row r="127" spans="1:8" ht="15.75" customHeight="1" x14ac:dyDescent="0.35">
      <c r="A127" s="34"/>
      <c r="B127" s="53" t="str">
        <f t="shared" si="4"/>
        <v>50202</v>
      </c>
      <c r="C127" s="53">
        <v>5020201</v>
      </c>
      <c r="D127" s="53" t="str">
        <f t="shared" si="3"/>
        <v>Sp5020201</v>
      </c>
      <c r="E127" s="53" t="s">
        <v>2556</v>
      </c>
      <c r="F127" s="88" t="str">
        <f t="shared" si="5"/>
        <v>Sp5020201. Ecosistemas de Economía Digital</v>
      </c>
      <c r="G127" s="172" t="s">
        <v>1466</v>
      </c>
      <c r="H127" s="52">
        <v>0</v>
      </c>
    </row>
    <row r="128" spans="1:8" ht="15.75" customHeight="1" x14ac:dyDescent="0.35">
      <c r="A128" s="34"/>
      <c r="B128" s="53" t="str">
        <f t="shared" si="4"/>
        <v>50202</v>
      </c>
      <c r="C128" s="53">
        <v>5020202</v>
      </c>
      <c r="D128" s="53" t="str">
        <f t="shared" si="3"/>
        <v>Sp5020202</v>
      </c>
      <c r="E128" s="53" t="s">
        <v>2557</v>
      </c>
      <c r="F128" s="88" t="str">
        <f t="shared" si="5"/>
        <v>Sp5020202. Infraestructura Tecnológica y Sistemas de Información</v>
      </c>
      <c r="G128" s="172" t="s">
        <v>3507</v>
      </c>
      <c r="H128" s="52">
        <v>0</v>
      </c>
    </row>
    <row r="129" spans="1:8" ht="15.75" customHeight="1" x14ac:dyDescent="0.35">
      <c r="A129" s="34"/>
      <c r="B129" s="53" t="str">
        <f t="shared" si="4"/>
        <v>50301</v>
      </c>
      <c r="C129" s="53">
        <v>5030101</v>
      </c>
      <c r="D129" s="53" t="str">
        <f t="shared" si="3"/>
        <v>Sp5030101</v>
      </c>
      <c r="E129" s="53" t="s">
        <v>2558</v>
      </c>
      <c r="F129" s="88" t="str">
        <f t="shared" si="5"/>
        <v>Sp5030101. Modelo Integrado de Planeación y Gestión - MIPG con integridad y calidad</v>
      </c>
      <c r="G129" s="172" t="s">
        <v>943</v>
      </c>
      <c r="H129" s="52">
        <v>0</v>
      </c>
    </row>
    <row r="130" spans="1:8" ht="15.75" customHeight="1" x14ac:dyDescent="0.35">
      <c r="A130" s="34"/>
      <c r="B130" s="53" t="str">
        <f t="shared" si="4"/>
        <v>50301</v>
      </c>
      <c r="C130" s="53">
        <v>5030102</v>
      </c>
      <c r="D130" s="53" t="str">
        <f t="shared" si="3"/>
        <v>Sp5030102</v>
      </c>
      <c r="E130" s="53" t="s">
        <v>2559</v>
      </c>
      <c r="F130" s="88" t="str">
        <f t="shared" si="5"/>
        <v>Sp5030102. Planeación y Gestión Integral</v>
      </c>
      <c r="G130" s="172" t="s">
        <v>1011</v>
      </c>
      <c r="H130" s="52">
        <v>0</v>
      </c>
    </row>
    <row r="131" spans="1:8" ht="15.75" customHeight="1" x14ac:dyDescent="0.35">
      <c r="A131" s="34"/>
      <c r="B131" s="53" t="str">
        <f t="shared" si="4"/>
        <v>50301</v>
      </c>
      <c r="C131" s="53">
        <v>5030103</v>
      </c>
      <c r="D131" s="53" t="str">
        <f t="shared" si="3"/>
        <v>Sp5030103</v>
      </c>
      <c r="E131" s="53" t="s">
        <v>2560</v>
      </c>
      <c r="F131" s="88" t="str">
        <f t="shared" si="5"/>
        <v>Sp5030103. Comunicaciones para la Gestión Gubernamental</v>
      </c>
      <c r="G131" s="172" t="s">
        <v>1013</v>
      </c>
      <c r="H131" s="52">
        <v>0</v>
      </c>
    </row>
    <row r="132" spans="1:8" ht="15.75" customHeight="1" x14ac:dyDescent="0.35">
      <c r="A132" s="34"/>
      <c r="B132" s="53" t="str">
        <f t="shared" si="4"/>
        <v>50401</v>
      </c>
      <c r="C132" s="53">
        <v>5040101</v>
      </c>
      <c r="D132" s="53" t="str">
        <f t="shared" ref="D132:D170" si="6">A$3&amp;C132</f>
        <v>Sp5040101</v>
      </c>
      <c r="E132" s="53" t="s">
        <v>2561</v>
      </c>
      <c r="F132" s="88" t="str">
        <f t="shared" si="5"/>
        <v>Sp5040101. Saneamiento Fiscal</v>
      </c>
      <c r="G132" s="172" t="s">
        <v>1021</v>
      </c>
      <c r="H132" s="52">
        <v>0</v>
      </c>
    </row>
    <row r="133" spans="1:8" ht="15.75" customHeight="1" x14ac:dyDescent="0.35">
      <c r="A133" s="34"/>
      <c r="B133" s="53" t="str">
        <f t="shared" ref="B133:B170" si="7">MID(C133,1,5)</f>
        <v>50401</v>
      </c>
      <c r="C133" s="53">
        <v>5040102</v>
      </c>
      <c r="D133" s="53" t="str">
        <f t="shared" si="6"/>
        <v>Sp5040102</v>
      </c>
      <c r="E133" s="53" t="s">
        <v>2562</v>
      </c>
      <c r="F133" s="88" t="str">
        <f t="shared" si="5"/>
        <v>Sp5040102. Monopolio Licores, Lotería y Juegos de Azar</v>
      </c>
      <c r="G133" s="172" t="s">
        <v>2468</v>
      </c>
      <c r="H133" s="52">
        <v>0</v>
      </c>
    </row>
    <row r="134" spans="1:8" ht="15.75" customHeight="1" x14ac:dyDescent="0.35">
      <c r="A134" s="34"/>
      <c r="B134" s="53" t="str">
        <f t="shared" si="7"/>
        <v>50401</v>
      </c>
      <c r="C134" s="53">
        <v>5040103</v>
      </c>
      <c r="D134" s="53" t="str">
        <f t="shared" si="6"/>
        <v>Sp5040103</v>
      </c>
      <c r="E134" s="53" t="s">
        <v>2563</v>
      </c>
      <c r="F134" s="88" t="str">
        <f t="shared" ref="F134:F170" si="8">D134&amp;". "&amp;E134</f>
        <v>Sp5040103. Fortalecimiento y Viabilidad Financiera</v>
      </c>
      <c r="G134" s="172" t="s">
        <v>1741</v>
      </c>
      <c r="H134" s="52">
        <v>0</v>
      </c>
    </row>
    <row r="135" spans="1:8" ht="15.75" customHeight="1" x14ac:dyDescent="0.35">
      <c r="A135" s="34"/>
      <c r="B135" s="53" t="str">
        <f t="shared" si="7"/>
        <v>50401</v>
      </c>
      <c r="C135" s="53">
        <v>5040104</v>
      </c>
      <c r="D135" s="53" t="str">
        <f t="shared" si="6"/>
        <v>Sp5040104</v>
      </c>
      <c r="E135" s="53" t="s">
        <v>2564</v>
      </c>
      <c r="F135" s="88" t="str">
        <f t="shared" si="8"/>
        <v>Sp5040104. Banco de Desarrollo</v>
      </c>
      <c r="G135" s="172" t="s">
        <v>1030</v>
      </c>
      <c r="H135" s="52">
        <v>0</v>
      </c>
    </row>
    <row r="136" spans="1:8" ht="15.75" customHeight="1" x14ac:dyDescent="0.35">
      <c r="A136" s="34"/>
      <c r="B136" s="53" t="str">
        <f t="shared" si="7"/>
        <v>50501</v>
      </c>
      <c r="C136" s="53">
        <v>5050101</v>
      </c>
      <c r="D136" s="53" t="str">
        <f t="shared" si="6"/>
        <v>Sp5050101</v>
      </c>
      <c r="E136" s="53" t="s">
        <v>2352</v>
      </c>
      <c r="F136" s="88" t="str">
        <f t="shared" si="8"/>
        <v>Sp5050101. Regiones para el Desarrollo</v>
      </c>
      <c r="G136" s="172" t="s">
        <v>1516</v>
      </c>
      <c r="H136" s="52">
        <v>0</v>
      </c>
    </row>
    <row r="137" spans="1:8" ht="15.75" customHeight="1" x14ac:dyDescent="0.35">
      <c r="A137" s="34"/>
      <c r="B137" s="53" t="str">
        <f t="shared" si="7"/>
        <v>50501</v>
      </c>
      <c r="C137" s="53">
        <v>5050102</v>
      </c>
      <c r="D137" s="53" t="str">
        <f t="shared" si="6"/>
        <v>Sp5050102</v>
      </c>
      <c r="E137" s="53" t="s">
        <v>2565</v>
      </c>
      <c r="F137" s="88" t="str">
        <f t="shared" si="8"/>
        <v>Sp5050102. Articulación de Instrumentos de Planificación del Desarrollo y Ordenamiento Territorial</v>
      </c>
      <c r="G137" s="172" t="s">
        <v>1523</v>
      </c>
      <c r="H137" s="52">
        <v>0</v>
      </c>
    </row>
    <row r="138" spans="1:8" ht="15.75" customHeight="1" x14ac:dyDescent="0.35">
      <c r="A138" s="34"/>
      <c r="B138" s="53" t="str">
        <f t="shared" si="7"/>
        <v>50502</v>
      </c>
      <c r="C138" s="53">
        <v>5050201</v>
      </c>
      <c r="D138" s="53" t="str">
        <f t="shared" si="6"/>
        <v>Sp5050201</v>
      </c>
      <c r="E138" s="53" t="s">
        <v>2566</v>
      </c>
      <c r="F138" s="88" t="str">
        <f t="shared" si="8"/>
        <v>Sp5050201. Asesoría y Asistencia Técnica Territorial</v>
      </c>
      <c r="G138" s="172" t="s">
        <v>1792</v>
      </c>
      <c r="H138" s="52">
        <v>0</v>
      </c>
    </row>
    <row r="139" spans="1:8" ht="15.75" customHeight="1" x14ac:dyDescent="0.35">
      <c r="A139" s="34"/>
      <c r="B139" s="53" t="str">
        <f t="shared" si="7"/>
        <v>50502</v>
      </c>
      <c r="C139" s="53">
        <v>5050202</v>
      </c>
      <c r="D139" s="53" t="str">
        <f t="shared" si="6"/>
        <v>Sp5050202</v>
      </c>
      <c r="E139" s="53" t="s">
        <v>2567</v>
      </c>
      <c r="F139" s="88" t="str">
        <f t="shared" si="8"/>
        <v>Sp5050202. Fortalecimiento del Sistema Departamental de Cultura</v>
      </c>
      <c r="G139" s="172" t="s">
        <v>1749</v>
      </c>
      <c r="H139" s="52">
        <v>0</v>
      </c>
    </row>
    <row r="140" spans="1:8" ht="15.75" customHeight="1" x14ac:dyDescent="0.35">
      <c r="A140" s="34"/>
      <c r="B140" s="53" t="str">
        <f t="shared" si="7"/>
        <v>60101</v>
      </c>
      <c r="C140" s="53">
        <v>6010101</v>
      </c>
      <c r="D140" s="53" t="str">
        <f t="shared" si="6"/>
        <v>Sp6010101</v>
      </c>
      <c r="E140" s="53" t="s">
        <v>2568</v>
      </c>
      <c r="F140" s="88" t="str">
        <f t="shared" si="8"/>
        <v>Sp6010101. Seguridad Alimentaria y Nutricional; Recuperación de Saberes Locales Ancestrales</v>
      </c>
      <c r="G140" s="172" t="s">
        <v>1085</v>
      </c>
      <c r="H140" s="52">
        <v>0</v>
      </c>
    </row>
    <row r="141" spans="1:8" ht="15.75" customHeight="1" x14ac:dyDescent="0.35">
      <c r="A141" s="34"/>
      <c r="B141" s="53" t="str">
        <f t="shared" si="7"/>
        <v>60101</v>
      </c>
      <c r="C141" s="53">
        <v>6010102</v>
      </c>
      <c r="D141" s="53" t="str">
        <f t="shared" si="6"/>
        <v>Sp6010102</v>
      </c>
      <c r="E141" s="53" t="s">
        <v>2569</v>
      </c>
      <c r="F141" s="88" t="str">
        <f t="shared" si="8"/>
        <v>Sp6010102. Consumo y Aprovechamiento Biológico, de los Alimentos</v>
      </c>
      <c r="G141" s="172" t="s">
        <v>1097</v>
      </c>
      <c r="H141" s="52">
        <v>0</v>
      </c>
    </row>
    <row r="142" spans="1:8" ht="15.75" customHeight="1" x14ac:dyDescent="0.35">
      <c r="A142" s="34"/>
      <c r="B142" s="53" t="str">
        <f t="shared" si="7"/>
        <v>60101</v>
      </c>
      <c r="C142" s="53">
        <v>6010103</v>
      </c>
      <c r="D142" s="53" t="str">
        <f t="shared" si="6"/>
        <v>Sp6010103</v>
      </c>
      <c r="E142" s="53" t="s">
        <v>2570</v>
      </c>
      <c r="F142" s="88" t="str">
        <f t="shared" si="8"/>
        <v>Sp6010103. Calidad e Inocuidad de los Alimentos</v>
      </c>
      <c r="G142" s="172" t="s">
        <v>1549</v>
      </c>
      <c r="H142" s="52">
        <v>0</v>
      </c>
    </row>
    <row r="143" spans="1:8" ht="15.75" customHeight="1" x14ac:dyDescent="0.35">
      <c r="A143" s="34"/>
      <c r="B143" s="53" t="str">
        <f t="shared" si="7"/>
        <v>60102</v>
      </c>
      <c r="C143" s="53">
        <v>6010201</v>
      </c>
      <c r="D143" s="53" t="str">
        <f t="shared" si="6"/>
        <v>Sp6010201</v>
      </c>
      <c r="E143" s="53" t="s">
        <v>2571</v>
      </c>
      <c r="F143" s="88" t="str">
        <f t="shared" si="8"/>
        <v>Sp6010201. Comercialización de Productos Campesinos, Comunitarios y Agroecológicos</v>
      </c>
      <c r="G143" s="172" t="s">
        <v>3508</v>
      </c>
      <c r="H143" s="52">
        <v>0</v>
      </c>
    </row>
    <row r="144" spans="1:8" ht="15.75" customHeight="1" x14ac:dyDescent="0.35">
      <c r="A144" s="34"/>
      <c r="B144" s="53" t="str">
        <f t="shared" si="7"/>
        <v>60102</v>
      </c>
      <c r="C144" s="53">
        <v>6010202</v>
      </c>
      <c r="D144" s="53" t="str">
        <f t="shared" si="6"/>
        <v>Sp6010202</v>
      </c>
      <c r="E144" s="53" t="s">
        <v>2572</v>
      </c>
      <c r="F144" s="88" t="str">
        <f t="shared" si="8"/>
        <v>Sp6010202. Sistema de Producción Agroecológicas</v>
      </c>
      <c r="G144" s="172" t="s">
        <v>1102</v>
      </c>
      <c r="H144" s="52">
        <v>0</v>
      </c>
    </row>
    <row r="145" spans="1:8" ht="15.75" customHeight="1" x14ac:dyDescent="0.35">
      <c r="A145" s="34"/>
      <c r="B145" s="53" t="str">
        <f t="shared" si="7"/>
        <v>60201</v>
      </c>
      <c r="C145" s="53">
        <v>6020101</v>
      </c>
      <c r="D145" s="53" t="str">
        <f t="shared" si="6"/>
        <v>Sp6020101</v>
      </c>
      <c r="E145" s="53" t="s">
        <v>2573</v>
      </c>
      <c r="F145" s="88" t="str">
        <f t="shared" si="8"/>
        <v>Sp6020101. Observatorio Regional de Competitividad y Productividad</v>
      </c>
      <c r="G145" s="172" t="s">
        <v>1079</v>
      </c>
      <c r="H145" s="52">
        <v>0</v>
      </c>
    </row>
    <row r="146" spans="1:8" ht="15.75" customHeight="1" x14ac:dyDescent="0.35">
      <c r="A146" s="34"/>
      <c r="B146" s="53" t="str">
        <f t="shared" si="7"/>
        <v>60201</v>
      </c>
      <c r="C146" s="53">
        <v>6020102</v>
      </c>
      <c r="D146" s="53" t="str">
        <f t="shared" si="6"/>
        <v>Sp6020102</v>
      </c>
      <c r="E146" s="53" t="s">
        <v>2574</v>
      </c>
      <c r="F146" s="88" t="str">
        <f t="shared" si="8"/>
        <v>Sp6020102. Ordenamiento Productivo y de la Propiedad Rural</v>
      </c>
      <c r="G146" s="172" t="s">
        <v>1559</v>
      </c>
      <c r="H146" s="52">
        <v>0</v>
      </c>
    </row>
    <row r="147" spans="1:8" ht="15.75" customHeight="1" x14ac:dyDescent="0.35">
      <c r="A147" s="34"/>
      <c r="B147" s="53" t="str">
        <f t="shared" si="7"/>
        <v>60202</v>
      </c>
      <c r="C147" s="53">
        <v>6020201</v>
      </c>
      <c r="D147" s="53" t="str">
        <f t="shared" si="6"/>
        <v>Sp6020201</v>
      </c>
      <c r="E147" s="53" t="s">
        <v>2575</v>
      </c>
      <c r="F147" s="88" t="str">
        <f t="shared" si="8"/>
        <v>Sp6020201. Encadenamientos Agroalimentarios</v>
      </c>
      <c r="G147" s="172" t="s">
        <v>1070</v>
      </c>
      <c r="H147" s="52">
        <v>0</v>
      </c>
    </row>
    <row r="148" spans="1:8" ht="15.75" customHeight="1" x14ac:dyDescent="0.35">
      <c r="A148" s="34"/>
      <c r="B148" s="53" t="str">
        <f t="shared" si="7"/>
        <v>60202</v>
      </c>
      <c r="C148" s="53">
        <v>6020202</v>
      </c>
      <c r="D148" s="53" t="str">
        <f t="shared" si="6"/>
        <v>Sp6020202</v>
      </c>
      <c r="E148" s="53" t="s">
        <v>2576</v>
      </c>
      <c r="F148" s="88" t="str">
        <f t="shared" si="8"/>
        <v>Sp6020202. Apuesta por la Competitividad Económica y Desarrollo del Campo Vallecaucano</v>
      </c>
      <c r="G148" s="172" t="s">
        <v>1074</v>
      </c>
      <c r="H148" s="52">
        <v>0</v>
      </c>
    </row>
    <row r="149" spans="1:8" ht="15.75" customHeight="1" x14ac:dyDescent="0.35">
      <c r="A149" s="34"/>
      <c r="B149" s="53" t="str">
        <f t="shared" si="7"/>
        <v>60301</v>
      </c>
      <c r="C149" s="53">
        <v>6030101</v>
      </c>
      <c r="D149" s="53" t="str">
        <f t="shared" si="6"/>
        <v>Sp6030101</v>
      </c>
      <c r="E149" s="53" t="s">
        <v>2577</v>
      </c>
      <c r="F149" s="88" t="str">
        <f t="shared" si="8"/>
        <v>Sp6030101. Infraestructura del Transporte para el Desarrollo del Campo</v>
      </c>
      <c r="G149" s="172" t="s">
        <v>1111</v>
      </c>
      <c r="H149" s="52">
        <v>0</v>
      </c>
    </row>
    <row r="150" spans="1:8" ht="15.75" customHeight="1" x14ac:dyDescent="0.35">
      <c r="A150" s="34"/>
      <c r="B150" s="53" t="str">
        <f t="shared" si="7"/>
        <v>60301</v>
      </c>
      <c r="C150" s="53">
        <v>6030102</v>
      </c>
      <c r="D150" s="53" t="str">
        <f t="shared" si="6"/>
        <v>Sp6030102</v>
      </c>
      <c r="E150" s="53" t="s">
        <v>2578</v>
      </c>
      <c r="F150" s="88" t="str">
        <f t="shared" si="8"/>
        <v>Sp6030102. Comportamiento en las Vías</v>
      </c>
      <c r="G150" s="172" t="s">
        <v>1114</v>
      </c>
      <c r="H150" s="52">
        <v>0</v>
      </c>
    </row>
    <row r="151" spans="1:8" ht="15.75" customHeight="1" x14ac:dyDescent="0.35">
      <c r="A151" s="34"/>
      <c r="B151" s="53" t="str">
        <f t="shared" si="7"/>
        <v>60302</v>
      </c>
      <c r="C151" s="53">
        <v>6030201</v>
      </c>
      <c r="D151" s="53" t="str">
        <f t="shared" si="6"/>
        <v>Sp6030201</v>
      </c>
      <c r="E151" s="53" t="s">
        <v>2579</v>
      </c>
      <c r="F151" s="88" t="str">
        <f t="shared" si="8"/>
        <v>Sp6030201. Hábitat Rural Sostenible</v>
      </c>
      <c r="G151" s="172" t="s">
        <v>1120</v>
      </c>
      <c r="H151" s="52">
        <v>0</v>
      </c>
    </row>
    <row r="152" spans="1:8" ht="15.75" customHeight="1" x14ac:dyDescent="0.35">
      <c r="A152" s="34"/>
      <c r="B152" s="53" t="str">
        <f t="shared" si="7"/>
        <v>60302</v>
      </c>
      <c r="C152" s="53">
        <v>6030202</v>
      </c>
      <c r="D152" s="53" t="str">
        <f t="shared" si="6"/>
        <v>Sp6030202</v>
      </c>
      <c r="E152" s="53" t="s">
        <v>2580</v>
      </c>
      <c r="F152" s="88" t="str">
        <f t="shared" si="8"/>
        <v>Sp6030202. Vivienda Rural con Enfoque Diferencial</v>
      </c>
      <c r="G152" s="172" t="s">
        <v>1126</v>
      </c>
      <c r="H152" s="52">
        <v>0</v>
      </c>
    </row>
    <row r="153" spans="1:8" ht="15.75" customHeight="1" x14ac:dyDescent="0.35">
      <c r="A153" s="34"/>
      <c r="B153" s="53" t="str">
        <f t="shared" si="7"/>
        <v>60302</v>
      </c>
      <c r="C153" s="53">
        <v>6030203</v>
      </c>
      <c r="D153" s="53" t="str">
        <f t="shared" si="6"/>
        <v>Sp6030203</v>
      </c>
      <c r="E153" s="53" t="s">
        <v>2581</v>
      </c>
      <c r="F153" s="88" t="str">
        <f t="shared" si="8"/>
        <v>Sp6030203. Asociatividad y Participación para el Desarrollo Económico del Campo</v>
      </c>
      <c r="G153" s="172" t="s">
        <v>1131</v>
      </c>
      <c r="H153" s="52">
        <v>0</v>
      </c>
    </row>
    <row r="154" spans="1:8" ht="15.75" customHeight="1" x14ac:dyDescent="0.35">
      <c r="A154" s="34"/>
      <c r="B154" s="53" t="str">
        <f t="shared" si="7"/>
        <v>60302</v>
      </c>
      <c r="C154" s="53">
        <v>6030204</v>
      </c>
      <c r="D154" s="53" t="str">
        <f t="shared" si="6"/>
        <v>Sp6030204</v>
      </c>
      <c r="E154" s="53" t="s">
        <v>2582</v>
      </c>
      <c r="F154" s="88" t="str">
        <f t="shared" si="8"/>
        <v>Sp6030204. Empresarización del Campo</v>
      </c>
      <c r="G154" s="172" t="s">
        <v>1144</v>
      </c>
      <c r="H154" s="52">
        <v>0</v>
      </c>
    </row>
    <row r="155" spans="1:8" ht="15.75" customHeight="1" x14ac:dyDescent="0.35">
      <c r="A155" s="34"/>
      <c r="B155" s="53" t="str">
        <f t="shared" si="7"/>
        <v>60401</v>
      </c>
      <c r="C155" s="53">
        <v>6040101</v>
      </c>
      <c r="D155" s="53" t="str">
        <f t="shared" si="6"/>
        <v>Sp6040101</v>
      </c>
      <c r="E155" s="53" t="s">
        <v>2583</v>
      </c>
      <c r="F155" s="88" t="str">
        <f t="shared" si="8"/>
        <v>Sp6040101. Tecnología y Conectividad para el Desarrollo Rural Vallecaucano</v>
      </c>
      <c r="G155" s="172" t="s">
        <v>1764</v>
      </c>
      <c r="H155" s="52">
        <v>0</v>
      </c>
    </row>
    <row r="156" spans="1:8" ht="15.75" customHeight="1" x14ac:dyDescent="0.35">
      <c r="A156" s="34"/>
      <c r="B156" s="53" t="str">
        <f t="shared" si="7"/>
        <v>60402</v>
      </c>
      <c r="C156" s="53">
        <v>6040201</v>
      </c>
      <c r="D156" s="53" t="str">
        <f t="shared" si="6"/>
        <v>Sp6040201</v>
      </c>
      <c r="E156" s="53" t="s">
        <v>2584</v>
      </c>
      <c r="F156" s="88" t="str">
        <f t="shared" si="8"/>
        <v>Sp6040201. Extensión Rural</v>
      </c>
      <c r="G156" s="172" t="s">
        <v>1149</v>
      </c>
      <c r="H156" s="52">
        <v>0</v>
      </c>
    </row>
    <row r="157" spans="1:8" ht="15.75" customHeight="1" x14ac:dyDescent="0.35">
      <c r="A157" s="34"/>
      <c r="B157" s="53" t="str">
        <f t="shared" si="7"/>
        <v>60402</v>
      </c>
      <c r="C157" s="53">
        <v>6040202</v>
      </c>
      <c r="D157" s="53" t="str">
        <f t="shared" si="6"/>
        <v>Sp6040202</v>
      </c>
      <c r="E157" s="53" t="s">
        <v>2585</v>
      </c>
      <c r="F157" s="88" t="str">
        <f t="shared" si="8"/>
        <v>Sp6040202. Ciencia, Tecnología e Innovación Agropecuaria</v>
      </c>
      <c r="G157" s="172" t="s">
        <v>1165</v>
      </c>
      <c r="H157" s="52">
        <v>0</v>
      </c>
    </row>
    <row r="158" spans="1:8" ht="15.75" customHeight="1" x14ac:dyDescent="0.35">
      <c r="A158" s="34"/>
      <c r="B158" s="53" t="str">
        <f t="shared" si="7"/>
        <v>60501</v>
      </c>
      <c r="C158" s="53">
        <v>6050101</v>
      </c>
      <c r="D158" s="53" t="str">
        <f t="shared" si="6"/>
        <v>Sp6050101</v>
      </c>
      <c r="E158" s="53" t="s">
        <v>2586</v>
      </c>
      <c r="F158" s="88" t="str">
        <f t="shared" si="8"/>
        <v>Sp6050101. Gestión y Articulación Institucional</v>
      </c>
      <c r="G158" s="172" t="s">
        <v>1582</v>
      </c>
      <c r="H158" s="52">
        <v>0</v>
      </c>
    </row>
    <row r="159" spans="1:8" ht="15.75" customHeight="1" x14ac:dyDescent="0.35">
      <c r="A159" s="34"/>
      <c r="B159" s="53" t="str">
        <f t="shared" si="7"/>
        <v>60501</v>
      </c>
      <c r="C159" s="53">
        <v>6050102</v>
      </c>
      <c r="D159" s="53" t="str">
        <f t="shared" si="6"/>
        <v>Sp6050102</v>
      </c>
      <c r="E159" s="53" t="s">
        <v>2587</v>
      </c>
      <c r="F159" s="88" t="str">
        <f t="shared" si="8"/>
        <v>Sp6050102. Infraestructura en Vías de Acceso</v>
      </c>
      <c r="G159" s="172" t="s">
        <v>1773</v>
      </c>
      <c r="H159" s="52">
        <v>0</v>
      </c>
    </row>
    <row r="160" spans="1:8" ht="15.75" customHeight="1" x14ac:dyDescent="0.35">
      <c r="A160" s="34"/>
      <c r="B160" s="53" t="str">
        <f t="shared" si="7"/>
        <v>60501</v>
      </c>
      <c r="C160" s="53">
        <v>6050103</v>
      </c>
      <c r="D160" s="53" t="str">
        <f t="shared" si="6"/>
        <v>Sp6050103</v>
      </c>
      <c r="E160" s="53" t="s">
        <v>2588</v>
      </c>
      <c r="F160" s="88" t="str">
        <f t="shared" si="8"/>
        <v>Sp6050103. Infraestructura en Viviendas y Centro Multiservicios</v>
      </c>
      <c r="G160" s="172" t="s">
        <v>1778</v>
      </c>
      <c r="H160" s="52">
        <v>0</v>
      </c>
    </row>
    <row r="161" spans="1:8" ht="15.75" customHeight="1" x14ac:dyDescent="0.35">
      <c r="A161" s="34"/>
      <c r="B161" s="53" t="str">
        <f t="shared" si="7"/>
        <v>60501</v>
      </c>
      <c r="C161" s="53">
        <v>6050104</v>
      </c>
      <c r="D161" s="53" t="str">
        <f t="shared" si="6"/>
        <v>Sp6050104</v>
      </c>
      <c r="E161" s="53" t="s">
        <v>2589</v>
      </c>
      <c r="F161" s="88" t="str">
        <f t="shared" si="8"/>
        <v>Sp6050104. Infraestructura en Centros Educativos y de Comunicación</v>
      </c>
      <c r="G161" s="172" t="s">
        <v>1780</v>
      </c>
      <c r="H161" s="52">
        <v>0</v>
      </c>
    </row>
    <row r="162" spans="1:8" ht="15.75" customHeight="1" x14ac:dyDescent="0.35">
      <c r="A162" s="34"/>
      <c r="B162" s="53" t="str">
        <f t="shared" si="7"/>
        <v>60501</v>
      </c>
      <c r="C162" s="53">
        <v>6050105</v>
      </c>
      <c r="D162" s="53" t="str">
        <f t="shared" si="6"/>
        <v>Sp6050105</v>
      </c>
      <c r="E162" s="53" t="s">
        <v>2590</v>
      </c>
      <c r="F162" s="88" t="str">
        <f t="shared" si="8"/>
        <v>Sp6050105. Infraestructura en Salud</v>
      </c>
      <c r="G162" s="172" t="s">
        <v>1587</v>
      </c>
      <c r="H162" s="52">
        <v>0</v>
      </c>
    </row>
    <row r="163" spans="1:8" ht="15.75" customHeight="1" x14ac:dyDescent="0.35">
      <c r="A163" s="34"/>
      <c r="B163" s="53" t="str">
        <f t="shared" si="7"/>
        <v>60502</v>
      </c>
      <c r="C163" s="53">
        <v>6050201</v>
      </c>
      <c r="D163" s="53" t="str">
        <f t="shared" si="6"/>
        <v>Sp6050201</v>
      </c>
      <c r="E163" s="53" t="s">
        <v>2591</v>
      </c>
      <c r="F163" s="88" t="str">
        <f t="shared" si="8"/>
        <v>Sp6050201. Componente Pedagógico</v>
      </c>
      <c r="G163" s="172" t="s">
        <v>1784</v>
      </c>
      <c r="H163" s="52">
        <v>0</v>
      </c>
    </row>
    <row r="164" spans="1:8" ht="15.75" customHeight="1" x14ac:dyDescent="0.35">
      <c r="A164" s="34"/>
      <c r="B164" s="53" t="str">
        <f t="shared" si="7"/>
        <v>60503</v>
      </c>
      <c r="C164" s="53">
        <v>6050301</v>
      </c>
      <c r="D164" s="53" t="str">
        <f t="shared" si="6"/>
        <v>Sp6050301</v>
      </c>
      <c r="E164" s="53" t="s">
        <v>2592</v>
      </c>
      <c r="F164" s="88" t="str">
        <f t="shared" si="8"/>
        <v>Sp6050301. Formulación, Implementación y Seguimiento de la Política Pública para Pueblos Indígenas</v>
      </c>
      <c r="G164" s="172" t="s">
        <v>1595</v>
      </c>
      <c r="H164" s="52">
        <v>0</v>
      </c>
    </row>
    <row r="165" spans="1:8" ht="15.75" customHeight="1" x14ac:dyDescent="0.35">
      <c r="A165" s="34"/>
      <c r="B165" s="53" t="str">
        <f t="shared" si="7"/>
        <v>60503</v>
      </c>
      <c r="C165" s="53">
        <v>6050302</v>
      </c>
      <c r="D165" s="53" t="str">
        <f t="shared" si="6"/>
        <v>Sp6050302</v>
      </c>
      <c r="E165" s="53" t="s">
        <v>2593</v>
      </c>
      <c r="F165" s="88" t="str">
        <f t="shared" si="8"/>
        <v>Sp6050302. Producción Agropecuaria para Comunidades Indígenas</v>
      </c>
      <c r="G165" s="172" t="s">
        <v>1606</v>
      </c>
      <c r="H165" s="52">
        <v>0</v>
      </c>
    </row>
    <row r="166" spans="1:8" ht="15.75" customHeight="1" x14ac:dyDescent="0.35">
      <c r="A166" s="34"/>
      <c r="B166" s="53" t="str">
        <f t="shared" si="7"/>
        <v>60503</v>
      </c>
      <c r="C166" s="53">
        <v>6050303</v>
      </c>
      <c r="D166" s="53" t="str">
        <f t="shared" si="6"/>
        <v>Sp6050303</v>
      </c>
      <c r="E166" s="53" t="s">
        <v>2594</v>
      </c>
      <c r="F166" s="88" t="str">
        <f t="shared" si="8"/>
        <v>Sp6050303. Tecnificación E Industralización</v>
      </c>
      <c r="G166" s="172" t="s">
        <v>1597</v>
      </c>
      <c r="H166" s="52">
        <v>0</v>
      </c>
    </row>
    <row r="167" spans="1:8" ht="15.75" customHeight="1" x14ac:dyDescent="0.35">
      <c r="A167" s="34"/>
      <c r="B167" s="53" t="str">
        <f t="shared" si="7"/>
        <v>60504</v>
      </c>
      <c r="C167" s="53">
        <v>6050401</v>
      </c>
      <c r="D167" s="53" t="str">
        <f t="shared" si="6"/>
        <v>Sp6050401</v>
      </c>
      <c r="E167" s="53" t="s">
        <v>2595</v>
      </c>
      <c r="F167" s="88" t="str">
        <f t="shared" si="8"/>
        <v>Sp6050401. Mandatos y Guardia Indígena</v>
      </c>
      <c r="G167" s="172" t="s">
        <v>1599</v>
      </c>
      <c r="H167" s="52">
        <v>0</v>
      </c>
    </row>
    <row r="168" spans="1:8" ht="15.75" customHeight="1" x14ac:dyDescent="0.35">
      <c r="A168" s="34"/>
      <c r="B168" s="53" t="str">
        <f t="shared" si="7"/>
        <v>60504</v>
      </c>
      <c r="C168" s="53">
        <v>6050402</v>
      </c>
      <c r="D168" s="53" t="str">
        <f t="shared" si="6"/>
        <v>Sp6050402</v>
      </c>
      <c r="E168" s="53" t="s">
        <v>2596</v>
      </c>
      <c r="F168" s="88" t="str">
        <f t="shared" si="8"/>
        <v>Sp6050402. Derechos Humanos y Paz</v>
      </c>
      <c r="G168" s="172" t="s">
        <v>1601</v>
      </c>
      <c r="H168" s="52">
        <v>0</v>
      </c>
    </row>
    <row r="169" spans="1:8" ht="15.75" customHeight="1" x14ac:dyDescent="0.35">
      <c r="A169" s="34"/>
      <c r="B169" s="53" t="str">
        <f t="shared" si="7"/>
        <v>60505</v>
      </c>
      <c r="C169" s="53">
        <v>6050501</v>
      </c>
      <c r="D169" s="53" t="str">
        <f t="shared" si="6"/>
        <v>Sp6050501</v>
      </c>
      <c r="E169" s="53" t="s">
        <v>2597</v>
      </c>
      <c r="F169" s="88" t="str">
        <f t="shared" si="8"/>
        <v>Sp6050501. La familia como nucleo fundamental para el desarrollo de la comunidad</v>
      </c>
      <c r="G169" s="172" t="s">
        <v>2460</v>
      </c>
      <c r="H169" s="52">
        <v>0</v>
      </c>
    </row>
    <row r="170" spans="1:8" ht="15.75" customHeight="1" x14ac:dyDescent="0.35">
      <c r="A170" s="34"/>
      <c r="B170" s="53" t="str">
        <f t="shared" si="7"/>
        <v>60506</v>
      </c>
      <c r="C170" s="53">
        <v>6050601</v>
      </c>
      <c r="D170" s="53" t="str">
        <f t="shared" si="6"/>
        <v>Sp6050601</v>
      </c>
      <c r="E170" s="53" t="s">
        <v>2598</v>
      </c>
      <c r="F170" s="88" t="str">
        <f t="shared" si="8"/>
        <v>Sp6050601. Apoyo en Dotación y Equipos Técnicos</v>
      </c>
      <c r="G170" s="172" t="s">
        <v>1603</v>
      </c>
      <c r="H170" s="52">
        <v>0</v>
      </c>
    </row>
    <row r="171" spans="1:8" ht="15.75" customHeight="1" x14ac:dyDescent="0.35"/>
    <row r="172" spans="1:8" ht="15.75" customHeight="1" x14ac:dyDescent="0.35"/>
    <row r="173" spans="1:8" ht="15.75" customHeight="1" x14ac:dyDescent="0.35"/>
    <row r="174" spans="1:8" ht="15.75" customHeight="1" x14ac:dyDescent="0.35"/>
    <row r="175" spans="1:8" ht="15.75" customHeight="1" x14ac:dyDescent="0.35"/>
    <row r="176" spans="1:8"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sheetData>
  <sheetProtection algorithmName="SHA-512" hashValue="+t7warujJClbZfzMP0zGXzJu7bi74MviTqRMd+1/P3Zlv5gvrvNMTI1XfrC9rViTpYoT+j/YkokyJLIZaJPINw==" saltValue="XBPpug7CxHKLMX/U80+o2A==" spinCount="100000" sheet="1" objects="1" scenarios="1" formatCells="0" formatColumns="0" formatRows="0" autoFilter="0"/>
  <autoFilter ref="A2:H2" xr:uid="{25EA4D3D-B3A8-4628-BF07-B7C26F8B8A15}"/>
  <mergeCells count="1">
    <mergeCell ref="A1:D1"/>
  </mergeCells>
  <pageMargins left="0.7" right="0.7" top="0.75" bottom="0.75" header="0" footer="0"/>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707F6-4B67-40BB-88BC-02281EFE0851}">
  <sheetPr codeName="Hoja7" filterMode="1">
    <tabColor rgb="FF00B050"/>
  </sheetPr>
  <dimension ref="A1:WH696"/>
  <sheetViews>
    <sheetView zoomScale="82" zoomScaleNormal="82" workbookViewId="0">
      <pane xSplit="1" ySplit="3" topLeftCell="R589" activePane="bottomRight" state="frozen"/>
      <selection pane="topRight" activeCell="B1" sqref="B1"/>
      <selection pane="bottomLeft" activeCell="A4" sqref="A4"/>
      <selection pane="bottomRight" activeCell="U139" sqref="U139:U666"/>
    </sheetView>
  </sheetViews>
  <sheetFormatPr baseColWidth="10" defaultColWidth="11.23046875" defaultRowHeight="15" customHeight="1" x14ac:dyDescent="0.3"/>
  <cols>
    <col min="1" max="1" width="3.61328125" style="14" customWidth="1"/>
    <col min="2" max="2" width="6.07421875" style="14" customWidth="1"/>
    <col min="3" max="3" width="7.84375" style="14" customWidth="1"/>
    <col min="4" max="4" width="8.53515625" style="14" customWidth="1"/>
    <col min="5" max="5" width="12.3828125" style="14" customWidth="1"/>
    <col min="6" max="6" width="14.921875" style="14" customWidth="1"/>
    <col min="7" max="7" width="14.3828125" style="14" customWidth="1"/>
    <col min="8" max="8" width="23.61328125" style="14" customWidth="1"/>
    <col min="9" max="9" width="31.15234375" style="14" customWidth="1"/>
    <col min="10" max="10" width="33.61328125" style="14" customWidth="1"/>
    <col min="11" max="11" width="31.15234375" style="14" customWidth="1"/>
    <col min="12" max="12" width="15.4609375" style="14" customWidth="1"/>
    <col min="13" max="13" width="14.3828125" style="14" customWidth="1"/>
    <col min="14" max="14" width="13.921875" style="14" customWidth="1"/>
    <col min="15" max="15" width="11.69140625" style="14" customWidth="1"/>
    <col min="16" max="16" width="13.15234375" style="14" customWidth="1"/>
    <col min="17" max="17" width="12" style="14" customWidth="1"/>
    <col min="18" max="18" width="13.84375" style="14" customWidth="1"/>
    <col min="19" max="19" width="11.921875" style="14" customWidth="1"/>
    <col min="20" max="20" width="11.765625" style="14" customWidth="1"/>
    <col min="21" max="21" width="14.921875" style="14" customWidth="1"/>
    <col min="22" max="22" width="74.84375" style="14" customWidth="1"/>
    <col min="23" max="23" width="11.23046875" style="14" customWidth="1"/>
    <col min="24" max="24" width="11.23046875" style="175"/>
    <col min="25" max="16384" width="11.23046875" style="14"/>
  </cols>
  <sheetData>
    <row r="1" spans="1:24" ht="7.5" customHeight="1" x14ac:dyDescent="0.3">
      <c r="A1" s="8"/>
      <c r="B1" s="9"/>
      <c r="C1" s="9"/>
      <c r="D1" s="9"/>
      <c r="E1" s="9"/>
      <c r="F1" s="9"/>
      <c r="G1" s="9"/>
      <c r="H1" s="9"/>
      <c r="I1" s="9"/>
      <c r="J1" s="9"/>
      <c r="K1" s="9"/>
      <c r="M1" s="9"/>
      <c r="N1" s="9"/>
      <c r="O1" s="9"/>
      <c r="P1" s="9"/>
      <c r="Q1" s="9"/>
      <c r="R1" s="9"/>
      <c r="S1" s="9"/>
      <c r="T1" s="9"/>
      <c r="U1" s="9"/>
    </row>
    <row r="2" spans="1:24" ht="24.75" customHeight="1" x14ac:dyDescent="0.3">
      <c r="A2" s="40"/>
      <c r="B2" s="329" t="s">
        <v>2471</v>
      </c>
      <c r="C2" s="329"/>
      <c r="D2" s="329"/>
      <c r="E2" s="329"/>
      <c r="F2" s="329"/>
      <c r="G2" s="329"/>
      <c r="H2" s="125"/>
      <c r="I2" s="123"/>
      <c r="J2" s="117"/>
      <c r="K2" s="117"/>
      <c r="L2" s="120"/>
      <c r="M2" s="118"/>
      <c r="N2" s="118"/>
      <c r="O2" s="119"/>
      <c r="P2" s="118"/>
      <c r="Q2" s="118"/>
      <c r="R2" s="118"/>
      <c r="S2" s="118"/>
      <c r="T2" s="127"/>
      <c r="U2" s="154"/>
      <c r="V2" s="129"/>
    </row>
    <row r="3" spans="1:24" ht="57" customHeight="1" x14ac:dyDescent="0.3">
      <c r="A3" s="110" t="s">
        <v>2</v>
      </c>
      <c r="B3" s="130" t="s">
        <v>2229</v>
      </c>
      <c r="C3" s="130" t="s">
        <v>3509</v>
      </c>
      <c r="D3" s="130" t="s">
        <v>2477</v>
      </c>
      <c r="E3" s="130" t="s">
        <v>2804</v>
      </c>
      <c r="F3" s="130" t="s">
        <v>2478</v>
      </c>
      <c r="G3" s="131" t="s">
        <v>4377</v>
      </c>
      <c r="H3" s="126" t="s">
        <v>14</v>
      </c>
      <c r="I3" s="124" t="s">
        <v>4379</v>
      </c>
      <c r="J3" s="120" t="s">
        <v>4375</v>
      </c>
      <c r="K3" s="120" t="s">
        <v>2476</v>
      </c>
      <c r="L3" s="120" t="s">
        <v>5386</v>
      </c>
      <c r="M3" s="121" t="s">
        <v>6</v>
      </c>
      <c r="N3" s="121" t="s">
        <v>7</v>
      </c>
      <c r="O3" s="122" t="s">
        <v>8</v>
      </c>
      <c r="P3" s="121" t="s">
        <v>9</v>
      </c>
      <c r="Q3" s="121" t="s">
        <v>10</v>
      </c>
      <c r="R3" s="121" t="s">
        <v>11</v>
      </c>
      <c r="S3" s="121" t="s">
        <v>12</v>
      </c>
      <c r="T3" s="128" t="s">
        <v>13</v>
      </c>
      <c r="U3" s="155" t="s">
        <v>4378</v>
      </c>
      <c r="V3" s="114" t="s">
        <v>2518</v>
      </c>
      <c r="W3" s="114" t="s">
        <v>5393</v>
      </c>
      <c r="X3" s="114" t="s">
        <v>5394</v>
      </c>
    </row>
    <row r="4" spans="1:24" s="15" customFormat="1" ht="52" hidden="1" x14ac:dyDescent="0.3">
      <c r="A4" s="134">
        <v>1</v>
      </c>
      <c r="B4" s="25" t="s">
        <v>2475</v>
      </c>
      <c r="C4" s="25" t="s">
        <v>3510</v>
      </c>
      <c r="D4" s="25" t="s">
        <v>3678</v>
      </c>
      <c r="E4" s="84">
        <v>1010101001</v>
      </c>
      <c r="F4" s="84" t="s">
        <v>3688</v>
      </c>
      <c r="G4" s="25" t="s">
        <v>2601</v>
      </c>
      <c r="H4" s="25" t="s">
        <v>1267</v>
      </c>
      <c r="I4" s="68" t="s">
        <v>1930</v>
      </c>
      <c r="J4" s="68" t="str">
        <f>G4&amp;". "&amp;I4</f>
        <v>MP101010100101. Cofinanciar el 50% de eventos y competencias deportivas nacionales oficiales donde participen atletas vallecaucanos anualmente</v>
      </c>
      <c r="K4" s="68" t="s">
        <v>82</v>
      </c>
      <c r="M4" s="25" t="s">
        <v>77</v>
      </c>
      <c r="N4" s="132">
        <v>0.8</v>
      </c>
      <c r="O4" s="133">
        <v>2019</v>
      </c>
      <c r="P4" s="132">
        <v>0.5</v>
      </c>
      <c r="Q4" s="133">
        <v>50</v>
      </c>
      <c r="R4" s="133">
        <v>50</v>
      </c>
      <c r="S4" s="133">
        <v>50</v>
      </c>
      <c r="T4" s="133">
        <v>50</v>
      </c>
      <c r="U4" s="84">
        <v>10101001</v>
      </c>
      <c r="V4" s="61" t="s">
        <v>5068</v>
      </c>
    </row>
    <row r="5" spans="1:24" s="15" customFormat="1" ht="104" hidden="1" x14ac:dyDescent="0.3">
      <c r="A5" s="134">
        <v>2</v>
      </c>
      <c r="B5" s="25"/>
      <c r="C5" s="25" t="s">
        <v>3510</v>
      </c>
      <c r="D5" s="25" t="s">
        <v>3678</v>
      </c>
      <c r="E5" s="84" t="s">
        <v>2600</v>
      </c>
      <c r="F5" s="84" t="s">
        <v>3689</v>
      </c>
      <c r="G5" s="25" t="s">
        <v>2794</v>
      </c>
      <c r="H5" s="25" t="s">
        <v>1267</v>
      </c>
      <c r="I5" s="68" t="s">
        <v>84</v>
      </c>
      <c r="J5" s="68" t="str">
        <f t="shared" ref="J5:J68" si="0">G5&amp;". "&amp;I5</f>
        <v>MP101010100102. Beneficiar a 4500 deportistas de rendimiento y alto rendimiento del Valle del Cauca con al menos un apoyo (personal técnico, seguridad social integral, becas de estudio, alojamiento, alimentación, competencias deportivas, servicios biomédicos, fogueos internacionales) durante el período de gobierno</v>
      </c>
      <c r="K5" s="68" t="s">
        <v>82</v>
      </c>
      <c r="M5" s="25" t="s">
        <v>85</v>
      </c>
      <c r="N5" s="133">
        <v>4500</v>
      </c>
      <c r="O5" s="133">
        <v>2019</v>
      </c>
      <c r="P5" s="133">
        <v>4500</v>
      </c>
      <c r="Q5" s="133">
        <v>3500</v>
      </c>
      <c r="R5" s="133">
        <v>3800</v>
      </c>
      <c r="S5" s="133">
        <v>4200</v>
      </c>
      <c r="T5" s="133">
        <v>4500</v>
      </c>
      <c r="U5" s="84">
        <v>10101001</v>
      </c>
      <c r="V5" s="61" t="s">
        <v>5068</v>
      </c>
    </row>
    <row r="6" spans="1:24" s="15" customFormat="1" ht="65" hidden="1" x14ac:dyDescent="0.3">
      <c r="A6" s="134">
        <v>3</v>
      </c>
      <c r="B6" s="25"/>
      <c r="C6" s="25" t="s">
        <v>3510</v>
      </c>
      <c r="D6" s="25" t="s">
        <v>3678</v>
      </c>
      <c r="E6" s="84" t="s">
        <v>2600</v>
      </c>
      <c r="F6" s="84" t="s">
        <v>3690</v>
      </c>
      <c r="G6" s="25" t="s">
        <v>2795</v>
      </c>
      <c r="H6" s="25" t="s">
        <v>1267</v>
      </c>
      <c r="I6" s="68" t="s">
        <v>1931</v>
      </c>
      <c r="J6" s="68" t="str">
        <f t="shared" si="0"/>
        <v>MP101010100103. Beneficiar al 5% de la población del Valle del Cauca con bienes y servicios de deporte competitivo, formativo y social comunitario, recreación y actividad física durante el período de gobierno</v>
      </c>
      <c r="K6" s="68" t="s">
        <v>82</v>
      </c>
      <c r="M6" s="25" t="s">
        <v>85</v>
      </c>
      <c r="N6" s="132">
        <v>7.0000000000000007E-2</v>
      </c>
      <c r="O6" s="133">
        <v>2019</v>
      </c>
      <c r="P6" s="132">
        <v>0.05</v>
      </c>
      <c r="Q6" s="133">
        <v>1</v>
      </c>
      <c r="R6" s="133">
        <v>2</v>
      </c>
      <c r="S6" s="133">
        <v>3</v>
      </c>
      <c r="T6" s="133">
        <v>5</v>
      </c>
      <c r="U6" s="84">
        <v>10101001</v>
      </c>
      <c r="V6" s="61" t="s">
        <v>5068</v>
      </c>
    </row>
    <row r="7" spans="1:24" s="15" customFormat="1" ht="65" hidden="1" x14ac:dyDescent="0.3">
      <c r="A7" s="134">
        <v>4</v>
      </c>
      <c r="B7" s="25"/>
      <c r="C7" s="25" t="s">
        <v>3510</v>
      </c>
      <c r="D7" s="25" t="s">
        <v>3678</v>
      </c>
      <c r="E7" s="84" t="s">
        <v>2600</v>
      </c>
      <c r="F7" s="84" t="s">
        <v>3691</v>
      </c>
      <c r="G7" s="25" t="s">
        <v>2796</v>
      </c>
      <c r="H7" s="25" t="s">
        <v>1267</v>
      </c>
      <c r="I7" s="68" t="s">
        <v>87</v>
      </c>
      <c r="J7" s="68" t="str">
        <f t="shared" si="0"/>
        <v>MP101010100104. Realizar mínimo 4 programas de actividad física dirigidos a niños, niñas, adolescentes, jóvenes, adultos, adultos mayores y personas con discapacidad del Valle del Cauca durante el período de gobierno</v>
      </c>
      <c r="K7" s="68" t="s">
        <v>82</v>
      </c>
      <c r="M7" s="25" t="s">
        <v>85</v>
      </c>
      <c r="N7" s="133">
        <v>1</v>
      </c>
      <c r="O7" s="133">
        <v>2019</v>
      </c>
      <c r="P7" s="133">
        <v>4</v>
      </c>
      <c r="Q7" s="133">
        <v>1</v>
      </c>
      <c r="R7" s="133">
        <v>2</v>
      </c>
      <c r="S7" s="133">
        <v>3</v>
      </c>
      <c r="T7" s="133">
        <v>4</v>
      </c>
      <c r="U7" s="84">
        <v>10101001</v>
      </c>
      <c r="V7" s="61" t="s">
        <v>5068</v>
      </c>
    </row>
    <row r="8" spans="1:24" s="15" customFormat="1" ht="52" hidden="1" x14ac:dyDescent="0.3">
      <c r="A8" s="134">
        <v>5</v>
      </c>
      <c r="B8" s="25"/>
      <c r="C8" s="25" t="s">
        <v>3510</v>
      </c>
      <c r="D8" s="25" t="s">
        <v>3678</v>
      </c>
      <c r="E8" s="84" t="s">
        <v>2600</v>
      </c>
      <c r="F8" s="84" t="s">
        <v>3692</v>
      </c>
      <c r="G8" s="25" t="s">
        <v>2797</v>
      </c>
      <c r="H8" s="25" t="s">
        <v>1267</v>
      </c>
      <c r="I8" s="68" t="s">
        <v>89</v>
      </c>
      <c r="J8" s="68" t="str">
        <f t="shared" si="0"/>
        <v>MP101010100105. Realizar 1 encuentro recreo-deportivo departamental para mujeres del Valle del Cauca durante el período de gobierno</v>
      </c>
      <c r="K8" s="68" t="s">
        <v>82</v>
      </c>
      <c r="M8" s="25" t="s">
        <v>85</v>
      </c>
      <c r="N8" s="133">
        <v>0</v>
      </c>
      <c r="O8" s="133">
        <v>2019</v>
      </c>
      <c r="P8" s="133">
        <v>1</v>
      </c>
      <c r="Q8" s="133">
        <v>0</v>
      </c>
      <c r="R8" s="133">
        <v>0</v>
      </c>
      <c r="S8" s="133">
        <v>1</v>
      </c>
      <c r="T8" s="133">
        <v>1</v>
      </c>
      <c r="U8" s="84">
        <v>10101001</v>
      </c>
      <c r="V8" s="61" t="s">
        <v>5068</v>
      </c>
    </row>
    <row r="9" spans="1:24" s="15" customFormat="1" ht="52" hidden="1" x14ac:dyDescent="0.3">
      <c r="A9" s="134">
        <v>6</v>
      </c>
      <c r="B9" s="25"/>
      <c r="C9" s="25" t="s">
        <v>3510</v>
      </c>
      <c r="D9" s="25" t="s">
        <v>3678</v>
      </c>
      <c r="E9" s="84" t="s">
        <v>2600</v>
      </c>
      <c r="F9" s="84" t="s">
        <v>3693</v>
      </c>
      <c r="G9" s="25" t="s">
        <v>2798</v>
      </c>
      <c r="H9" s="25" t="s">
        <v>1267</v>
      </c>
      <c r="I9" s="68" t="s">
        <v>91</v>
      </c>
      <c r="J9" s="68" t="str">
        <f t="shared" si="0"/>
        <v>MP101010100106. Beneficiar a 42 municipios del Valle del Cauca con bienes y servicios de deporte competitivo, formativo y social comunitario, recreación y actividad física anualmente</v>
      </c>
      <c r="K9" s="68" t="s">
        <v>82</v>
      </c>
      <c r="M9" s="25" t="s">
        <v>77</v>
      </c>
      <c r="N9" s="133">
        <v>42</v>
      </c>
      <c r="O9" s="133">
        <v>2019</v>
      </c>
      <c r="P9" s="133">
        <v>42</v>
      </c>
      <c r="Q9" s="133">
        <v>20</v>
      </c>
      <c r="R9" s="133">
        <v>26</v>
      </c>
      <c r="S9" s="133">
        <v>34</v>
      </c>
      <c r="T9" s="133">
        <v>42</v>
      </c>
      <c r="U9" s="84">
        <v>10101001</v>
      </c>
      <c r="V9" s="61" t="s">
        <v>5068</v>
      </c>
    </row>
    <row r="10" spans="1:24" s="15" customFormat="1" ht="78" hidden="1" x14ac:dyDescent="0.3">
      <c r="A10" s="134">
        <v>7</v>
      </c>
      <c r="B10" s="25"/>
      <c r="C10" s="25" t="s">
        <v>3510</v>
      </c>
      <c r="D10" s="25" t="s">
        <v>3678</v>
      </c>
      <c r="E10" s="84" t="s">
        <v>2600</v>
      </c>
      <c r="F10" s="84" t="s">
        <v>3694</v>
      </c>
      <c r="G10" s="25" t="s">
        <v>2799</v>
      </c>
      <c r="H10" s="25" t="s">
        <v>1267</v>
      </c>
      <c r="I10" s="68" t="s">
        <v>93</v>
      </c>
      <c r="J10" s="68" t="str">
        <f t="shared" si="0"/>
        <v>MP101010100107. Mantener en 149 Instituciones Educativas de los municipios no certificados del Valle del Cauca, participando en los juegos súperate intercolegiados para el aprovechamiento del tiempo libre y la sana competencia, durante el cuatrenio.</v>
      </c>
      <c r="K10" s="68" t="s">
        <v>94</v>
      </c>
      <c r="M10" s="134" t="s">
        <v>77</v>
      </c>
      <c r="N10" s="133">
        <v>149</v>
      </c>
      <c r="O10" s="133">
        <v>2019</v>
      </c>
      <c r="P10" s="133">
        <v>149</v>
      </c>
      <c r="Q10" s="133">
        <v>149</v>
      </c>
      <c r="R10" s="133">
        <v>149</v>
      </c>
      <c r="S10" s="133">
        <v>149</v>
      </c>
      <c r="T10" s="133">
        <v>149</v>
      </c>
      <c r="U10" s="84">
        <v>10101001</v>
      </c>
      <c r="V10" s="61" t="s">
        <v>5068</v>
      </c>
    </row>
    <row r="11" spans="1:24" s="15" customFormat="1" ht="65" hidden="1" x14ac:dyDescent="0.3">
      <c r="A11" s="134">
        <v>8</v>
      </c>
      <c r="B11" s="25"/>
      <c r="C11" s="25" t="s">
        <v>3510</v>
      </c>
      <c r="D11" s="25" t="s">
        <v>3678</v>
      </c>
      <c r="E11" s="84" t="s">
        <v>2600</v>
      </c>
      <c r="F11" s="84" t="s">
        <v>3695</v>
      </c>
      <c r="G11" s="25" t="s">
        <v>2800</v>
      </c>
      <c r="H11" s="25" t="s">
        <v>1267</v>
      </c>
      <c r="I11" s="68" t="s">
        <v>96</v>
      </c>
      <c r="J11" s="68" t="str">
        <f t="shared" si="0"/>
        <v>MP101010100108. Lograr 4000 Directivos docentes, docentes y administrativos de las IE de los municipios no certificados del Valle del Cauca participando en los juegos del magisterio, durante el periodo de gobierno</v>
      </c>
      <c r="K11" s="68" t="s">
        <v>94</v>
      </c>
      <c r="M11" s="25" t="s">
        <v>77</v>
      </c>
      <c r="N11" s="133">
        <v>3200</v>
      </c>
      <c r="O11" s="133">
        <v>2019</v>
      </c>
      <c r="P11" s="133">
        <v>4000</v>
      </c>
      <c r="Q11" s="133">
        <v>4000</v>
      </c>
      <c r="R11" s="133">
        <v>4000</v>
      </c>
      <c r="S11" s="133">
        <v>4000</v>
      </c>
      <c r="T11" s="133">
        <v>4000</v>
      </c>
      <c r="U11" s="84">
        <v>10101001</v>
      </c>
      <c r="V11" s="61" t="s">
        <v>5068</v>
      </c>
    </row>
    <row r="12" spans="1:24" s="15" customFormat="1" ht="65" hidden="1" x14ac:dyDescent="0.3">
      <c r="A12" s="134">
        <v>9</v>
      </c>
      <c r="B12" s="25"/>
      <c r="C12" s="25" t="s">
        <v>3510</v>
      </c>
      <c r="D12" s="25" t="s">
        <v>3678</v>
      </c>
      <c r="E12" s="84" t="s">
        <v>2600</v>
      </c>
      <c r="F12" s="84" t="s">
        <v>3696</v>
      </c>
      <c r="G12" s="25" t="s">
        <v>2801</v>
      </c>
      <c r="H12" s="25" t="s">
        <v>1267</v>
      </c>
      <c r="I12" s="68" t="s">
        <v>98</v>
      </c>
      <c r="J12" s="68" t="str">
        <f t="shared" si="0"/>
        <v>MP101010100109. Garantizar al menos el ingreso gratuito de 92000 personas de la población vulnerable con enfoque diferencial al disfrute de los parques recreativos durante el periodo de gobierno 2020-2023</v>
      </c>
      <c r="K12" s="68" t="s">
        <v>99</v>
      </c>
      <c r="M12" s="134" t="s">
        <v>85</v>
      </c>
      <c r="N12" s="133">
        <v>91668</v>
      </c>
      <c r="O12" s="133">
        <v>2019</v>
      </c>
      <c r="P12" s="133">
        <v>92000</v>
      </c>
      <c r="Q12" s="133">
        <v>23000</v>
      </c>
      <c r="R12" s="133">
        <v>46000</v>
      </c>
      <c r="S12" s="133">
        <v>69000</v>
      </c>
      <c r="T12" s="133">
        <v>92000</v>
      </c>
      <c r="U12" s="84">
        <v>10101001</v>
      </c>
      <c r="V12" s="61" t="s">
        <v>5068</v>
      </c>
    </row>
    <row r="13" spans="1:24" s="15" customFormat="1" ht="52" hidden="1" x14ac:dyDescent="0.3">
      <c r="A13" s="134">
        <v>10</v>
      </c>
      <c r="B13" s="25"/>
      <c r="C13" s="25" t="s">
        <v>3510</v>
      </c>
      <c r="D13" s="25" t="s">
        <v>3678</v>
      </c>
      <c r="E13" s="84" t="s">
        <v>2600</v>
      </c>
      <c r="F13" s="84" t="s">
        <v>3697</v>
      </c>
      <c r="G13" s="25" t="s">
        <v>2802</v>
      </c>
      <c r="H13" s="25" t="s">
        <v>1267</v>
      </c>
      <c r="I13" s="68" t="s">
        <v>101</v>
      </c>
      <c r="J13" s="68" t="str">
        <f t="shared" si="0"/>
        <v>MP101010100110. Capacitar al menos 8500 jóvenes  entre 18 y 26 años en emprendimiento recreativo, durante el periodo de gobierno 2020-2023</v>
      </c>
      <c r="K13" s="68" t="s">
        <v>99</v>
      </c>
      <c r="M13" s="25" t="s">
        <v>85</v>
      </c>
      <c r="N13" s="133">
        <v>8400</v>
      </c>
      <c r="O13" s="133">
        <v>2019</v>
      </c>
      <c r="P13" s="133">
        <v>8500</v>
      </c>
      <c r="Q13" s="133">
        <v>2125</v>
      </c>
      <c r="R13" s="133">
        <v>4250</v>
      </c>
      <c r="S13" s="133">
        <v>6375</v>
      </c>
      <c r="T13" s="133">
        <v>8500</v>
      </c>
      <c r="U13" s="84">
        <v>10101001</v>
      </c>
      <c r="V13" s="61" t="s">
        <v>5068</v>
      </c>
    </row>
    <row r="14" spans="1:24" s="15" customFormat="1" ht="52" hidden="1" x14ac:dyDescent="0.3">
      <c r="A14" s="134">
        <v>11</v>
      </c>
      <c r="B14" s="25"/>
      <c r="C14" s="25" t="s">
        <v>3510</v>
      </c>
      <c r="D14" s="25" t="s">
        <v>3678</v>
      </c>
      <c r="E14" s="84" t="s">
        <v>2600</v>
      </c>
      <c r="F14" s="84" t="s">
        <v>3698</v>
      </c>
      <c r="G14" s="25" t="s">
        <v>2803</v>
      </c>
      <c r="H14" s="25" t="s">
        <v>1267</v>
      </c>
      <c r="I14" s="68" t="s">
        <v>1317</v>
      </c>
      <c r="J14" s="68" t="str">
        <f t="shared" si="0"/>
        <v>MP101010100111. Operar 57 parques recreativos del Departamento</v>
      </c>
      <c r="K14" s="68" t="s">
        <v>99</v>
      </c>
      <c r="M14" s="25" t="s">
        <v>77</v>
      </c>
      <c r="N14" s="133">
        <v>57</v>
      </c>
      <c r="O14" s="133">
        <v>2019</v>
      </c>
      <c r="P14" s="133">
        <v>57</v>
      </c>
      <c r="Q14" s="133">
        <v>57</v>
      </c>
      <c r="R14" s="133">
        <v>57</v>
      </c>
      <c r="S14" s="133">
        <v>57</v>
      </c>
      <c r="T14" s="133">
        <v>57</v>
      </c>
      <c r="U14" s="84">
        <v>10101001</v>
      </c>
      <c r="V14" s="61" t="s">
        <v>5068</v>
      </c>
    </row>
    <row r="15" spans="1:24" s="15" customFormat="1" ht="52" hidden="1" x14ac:dyDescent="0.3">
      <c r="A15" s="134">
        <v>12</v>
      </c>
      <c r="B15" s="25"/>
      <c r="C15" s="25" t="s">
        <v>3511</v>
      </c>
      <c r="D15" s="25" t="s">
        <v>3678</v>
      </c>
      <c r="E15" s="84" t="s">
        <v>2602</v>
      </c>
      <c r="F15" s="84" t="s">
        <v>3699</v>
      </c>
      <c r="G15" s="25" t="s">
        <v>2805</v>
      </c>
      <c r="H15" s="25" t="s">
        <v>1268</v>
      </c>
      <c r="I15" s="68" t="s">
        <v>104</v>
      </c>
      <c r="J15" s="68" t="str">
        <f t="shared" si="0"/>
        <v>MP101010200101. Incrementar en 35 nuevos deportistas vallecaucanos que representen a Colombia en eventos internacionales durante el período de gobierno</v>
      </c>
      <c r="K15" s="68" t="s">
        <v>82</v>
      </c>
      <c r="M15" s="25" t="s">
        <v>85</v>
      </c>
      <c r="N15" s="133">
        <v>30</v>
      </c>
      <c r="O15" s="133">
        <v>2019</v>
      </c>
      <c r="P15" s="133">
        <v>35</v>
      </c>
      <c r="Q15" s="133">
        <v>0</v>
      </c>
      <c r="R15" s="133">
        <v>10</v>
      </c>
      <c r="S15" s="133">
        <v>20</v>
      </c>
      <c r="T15" s="133">
        <v>35</v>
      </c>
      <c r="U15" s="84">
        <v>10101001</v>
      </c>
      <c r="V15" s="61" t="s">
        <v>5068</v>
      </c>
    </row>
    <row r="16" spans="1:24" s="15" customFormat="1" ht="52" hidden="1" x14ac:dyDescent="0.3">
      <c r="A16" s="134">
        <v>13</v>
      </c>
      <c r="B16" s="25"/>
      <c r="C16" s="25" t="s">
        <v>3512</v>
      </c>
      <c r="D16" s="25" t="s">
        <v>3678</v>
      </c>
      <c r="E16" s="84" t="s">
        <v>2603</v>
      </c>
      <c r="F16" s="84" t="s">
        <v>3700</v>
      </c>
      <c r="G16" s="25" t="s">
        <v>2806</v>
      </c>
      <c r="H16" s="25" t="s">
        <v>1276</v>
      </c>
      <c r="I16" s="68" t="s">
        <v>112</v>
      </c>
      <c r="J16" s="68" t="str">
        <f t="shared" si="0"/>
        <v>MP101020100101. Realizar 6 eventos o competencias deportivas internacionales que potencien el turismo sostenible en el Valle del Cauca durante el período de gobierno</v>
      </c>
      <c r="K16" s="68" t="s">
        <v>82</v>
      </c>
      <c r="M16" s="25" t="s">
        <v>85</v>
      </c>
      <c r="N16" s="133">
        <v>4</v>
      </c>
      <c r="O16" s="133">
        <v>2019</v>
      </c>
      <c r="P16" s="133">
        <v>6</v>
      </c>
      <c r="Q16" s="133">
        <v>1</v>
      </c>
      <c r="R16" s="133">
        <v>2</v>
      </c>
      <c r="S16" s="133">
        <v>4</v>
      </c>
      <c r="T16" s="133">
        <v>6</v>
      </c>
      <c r="U16" s="84">
        <v>10102001</v>
      </c>
      <c r="V16" s="61" t="s">
        <v>5069</v>
      </c>
    </row>
    <row r="17" spans="1:22" s="15" customFormat="1" ht="52" hidden="1" x14ac:dyDescent="0.3">
      <c r="A17" s="134">
        <v>14</v>
      </c>
      <c r="B17" s="25"/>
      <c r="C17" s="25" t="s">
        <v>3512</v>
      </c>
      <c r="D17" s="25" t="s">
        <v>3678</v>
      </c>
      <c r="E17" s="84" t="s">
        <v>2603</v>
      </c>
      <c r="F17" s="84" t="s">
        <v>3701</v>
      </c>
      <c r="G17" s="25" t="s">
        <v>2807</v>
      </c>
      <c r="H17" s="25" t="s">
        <v>1276</v>
      </c>
      <c r="I17" s="68" t="s">
        <v>114</v>
      </c>
      <c r="J17" s="68" t="str">
        <f t="shared" si="0"/>
        <v>MP101020100102. Cofinanciar 5 escenarios deportivos de altísima competencia que potencien el turismo sostenible en el Valle del Cauca durante el período de gobierno</v>
      </c>
      <c r="K17" s="68" t="s">
        <v>82</v>
      </c>
      <c r="M17" s="25" t="s">
        <v>85</v>
      </c>
      <c r="N17" s="133">
        <v>4</v>
      </c>
      <c r="O17" s="133">
        <v>2019</v>
      </c>
      <c r="P17" s="133">
        <v>5</v>
      </c>
      <c r="Q17" s="133">
        <v>1</v>
      </c>
      <c r="R17" s="133">
        <v>2</v>
      </c>
      <c r="S17" s="133">
        <v>3</v>
      </c>
      <c r="T17" s="133">
        <v>5</v>
      </c>
      <c r="U17" s="84">
        <v>10102001</v>
      </c>
      <c r="V17" s="61" t="s">
        <v>5069</v>
      </c>
    </row>
    <row r="18" spans="1:22" s="15" customFormat="1" ht="52" hidden="1" x14ac:dyDescent="0.3">
      <c r="A18" s="134">
        <v>15</v>
      </c>
      <c r="B18" s="25"/>
      <c r="C18" s="25" t="s">
        <v>3513</v>
      </c>
      <c r="D18" s="25" t="s">
        <v>3678</v>
      </c>
      <c r="E18" s="84" t="s">
        <v>2604</v>
      </c>
      <c r="F18" s="84" t="s">
        <v>3702</v>
      </c>
      <c r="G18" s="25" t="s">
        <v>2808</v>
      </c>
      <c r="H18" s="25" t="s">
        <v>1319</v>
      </c>
      <c r="I18" s="68" t="s">
        <v>1615</v>
      </c>
      <c r="J18" s="68" t="str">
        <f t="shared" si="0"/>
        <v>MP102010100101. Capacitar 75 personas relacionadas con el sector turismo del Valle del Cauca en formación de alto nivel de interés turístico durante el periodo de gobierno</v>
      </c>
      <c r="K18" s="68" t="s">
        <v>118</v>
      </c>
      <c r="M18" s="25" t="s">
        <v>85</v>
      </c>
      <c r="N18" s="133">
        <v>0</v>
      </c>
      <c r="O18" s="133">
        <v>2019</v>
      </c>
      <c r="P18" s="133">
        <v>75</v>
      </c>
      <c r="Q18" s="133">
        <v>0</v>
      </c>
      <c r="R18" s="133">
        <v>25</v>
      </c>
      <c r="S18" s="133">
        <v>50</v>
      </c>
      <c r="T18" s="133">
        <v>75</v>
      </c>
      <c r="U18" s="84">
        <v>10201001</v>
      </c>
      <c r="V18" s="61" t="s">
        <v>5070</v>
      </c>
    </row>
    <row r="19" spans="1:22" s="15" customFormat="1" ht="39" hidden="1" x14ac:dyDescent="0.3">
      <c r="A19" s="134">
        <v>16</v>
      </c>
      <c r="B19" s="25"/>
      <c r="C19" s="25" t="s">
        <v>3513</v>
      </c>
      <c r="D19" s="25" t="s">
        <v>3678</v>
      </c>
      <c r="E19" s="84" t="s">
        <v>2604</v>
      </c>
      <c r="F19" s="84" t="s">
        <v>3703</v>
      </c>
      <c r="G19" s="25" t="s">
        <v>2809</v>
      </c>
      <c r="H19" s="25" t="s">
        <v>1319</v>
      </c>
      <c r="I19" s="68" t="s">
        <v>119</v>
      </c>
      <c r="J19" s="68" t="str">
        <f t="shared" si="0"/>
        <v>MP102010100102. Capacitar y certificar a 20 guías turísticos de los centros operativos en bilingüismo durante el cuatrienio</v>
      </c>
      <c r="K19" s="68" t="s">
        <v>120</v>
      </c>
      <c r="M19" s="25" t="s">
        <v>85</v>
      </c>
      <c r="N19" s="133">
        <v>0</v>
      </c>
      <c r="O19" s="133">
        <v>2019</v>
      </c>
      <c r="P19" s="133">
        <v>20</v>
      </c>
      <c r="Q19" s="133">
        <v>0</v>
      </c>
      <c r="R19" s="133">
        <v>10</v>
      </c>
      <c r="S19" s="24">
        <v>20</v>
      </c>
      <c r="T19" s="24">
        <v>20</v>
      </c>
      <c r="U19" s="84">
        <v>10201001</v>
      </c>
      <c r="V19" s="61" t="s">
        <v>5070</v>
      </c>
    </row>
    <row r="20" spans="1:22" s="15" customFormat="1" ht="39" hidden="1" x14ac:dyDescent="0.3">
      <c r="A20" s="134">
        <v>17</v>
      </c>
      <c r="B20" s="25"/>
      <c r="C20" s="25" t="s">
        <v>3513</v>
      </c>
      <c r="D20" s="25" t="s">
        <v>3678</v>
      </c>
      <c r="E20" s="84" t="s">
        <v>2604</v>
      </c>
      <c r="F20" s="84" t="s">
        <v>3704</v>
      </c>
      <c r="G20" s="25" t="s">
        <v>2810</v>
      </c>
      <c r="H20" s="25" t="s">
        <v>1319</v>
      </c>
      <c r="I20" s="68" t="s">
        <v>1616</v>
      </c>
      <c r="J20" s="68" t="str">
        <f t="shared" si="0"/>
        <v>MP102010100103. Capacitar a 150 personas asociadas al sector turismo en inglés durante el cuatrienio</v>
      </c>
      <c r="K20" s="68" t="s">
        <v>118</v>
      </c>
      <c r="M20" s="25" t="s">
        <v>85</v>
      </c>
      <c r="N20" s="133">
        <v>0</v>
      </c>
      <c r="O20" s="133">
        <v>2019</v>
      </c>
      <c r="P20" s="133">
        <v>150</v>
      </c>
      <c r="Q20" s="133">
        <v>0</v>
      </c>
      <c r="R20" s="133">
        <v>50</v>
      </c>
      <c r="S20" s="133">
        <v>100</v>
      </c>
      <c r="T20" s="133">
        <v>150</v>
      </c>
      <c r="U20" s="84">
        <v>10201001</v>
      </c>
      <c r="V20" s="61" t="s">
        <v>5070</v>
      </c>
    </row>
    <row r="21" spans="1:22" s="15" customFormat="1" ht="65" hidden="1" x14ac:dyDescent="0.3">
      <c r="A21" s="134">
        <v>18</v>
      </c>
      <c r="B21" s="25"/>
      <c r="C21" s="25" t="s">
        <v>3514</v>
      </c>
      <c r="D21" s="25" t="s">
        <v>3678</v>
      </c>
      <c r="E21" s="84" t="s">
        <v>2605</v>
      </c>
      <c r="F21" s="84" t="s">
        <v>3705</v>
      </c>
      <c r="G21" s="84" t="s">
        <v>2811</v>
      </c>
      <c r="H21" s="25" t="s">
        <v>1283</v>
      </c>
      <c r="I21" s="68" t="s">
        <v>122</v>
      </c>
      <c r="J21" s="68" t="str">
        <f t="shared" si="0"/>
        <v>MP102010200101. Orientar a 60 empresas del sector turismo del Valle del Cauca en el proceso de certificación según las normas técnicas sectoriales de turismo sostenible, anualmente a partir del año 2021</v>
      </c>
      <c r="K21" s="68" t="s">
        <v>118</v>
      </c>
      <c r="M21" s="25" t="s">
        <v>85</v>
      </c>
      <c r="N21" s="24">
        <v>40</v>
      </c>
      <c r="O21" s="133">
        <v>2019</v>
      </c>
      <c r="P21" s="133">
        <v>60</v>
      </c>
      <c r="Q21" s="133">
        <v>0</v>
      </c>
      <c r="R21" s="133">
        <v>20</v>
      </c>
      <c r="S21" s="133">
        <v>40</v>
      </c>
      <c r="T21" s="133">
        <v>60</v>
      </c>
      <c r="U21" s="84">
        <v>10201001</v>
      </c>
      <c r="V21" s="61" t="s">
        <v>5070</v>
      </c>
    </row>
    <row r="22" spans="1:22" s="15" customFormat="1" ht="39" hidden="1" x14ac:dyDescent="0.3">
      <c r="A22" s="134">
        <v>19</v>
      </c>
      <c r="B22" s="25"/>
      <c r="C22" s="25" t="s">
        <v>3514</v>
      </c>
      <c r="D22" s="25" t="s">
        <v>3678</v>
      </c>
      <c r="E22" s="84" t="s">
        <v>2605</v>
      </c>
      <c r="F22" s="84" t="s">
        <v>3706</v>
      </c>
      <c r="G22" s="84" t="s">
        <v>2812</v>
      </c>
      <c r="H22" s="25" t="s">
        <v>1283</v>
      </c>
      <c r="I22" s="68" t="s">
        <v>124</v>
      </c>
      <c r="J22" s="68" t="str">
        <f t="shared" si="0"/>
        <v>MP102010200102. Orientar 145 empresas del sector turismo en el Valle del Cauca durante el periodo de gobierno</v>
      </c>
      <c r="K22" s="68" t="s">
        <v>118</v>
      </c>
      <c r="M22" s="25" t="s">
        <v>85</v>
      </c>
      <c r="N22" s="133">
        <v>100</v>
      </c>
      <c r="O22" s="133" t="s">
        <v>212</v>
      </c>
      <c r="P22" s="133">
        <v>145</v>
      </c>
      <c r="Q22" s="133">
        <v>70</v>
      </c>
      <c r="R22" s="133">
        <v>90</v>
      </c>
      <c r="S22" s="133">
        <v>110</v>
      </c>
      <c r="T22" s="133">
        <v>145</v>
      </c>
      <c r="U22" s="84">
        <v>10201001</v>
      </c>
      <c r="V22" s="61" t="s">
        <v>5070</v>
      </c>
    </row>
    <row r="23" spans="1:22" s="15" customFormat="1" ht="52" hidden="1" x14ac:dyDescent="0.3">
      <c r="A23" s="134">
        <v>20</v>
      </c>
      <c r="B23" s="25"/>
      <c r="C23" s="25" t="s">
        <v>3514</v>
      </c>
      <c r="D23" s="25" t="s">
        <v>3678</v>
      </c>
      <c r="E23" s="84" t="s">
        <v>2605</v>
      </c>
      <c r="F23" s="84" t="s">
        <v>3707</v>
      </c>
      <c r="G23" s="84" t="s">
        <v>2813</v>
      </c>
      <c r="H23" s="25" t="s">
        <v>1283</v>
      </c>
      <c r="I23" s="68" t="s">
        <v>126</v>
      </c>
      <c r="J23" s="68" t="str">
        <f t="shared" si="0"/>
        <v>MP102010200103. Promocionar 12 recorridos turísticos que incentiven la recuperación del turismo local y regional en el Valle del Cauca, anualmente a partir del año 2021</v>
      </c>
      <c r="K23" s="68" t="s">
        <v>118</v>
      </c>
      <c r="M23" s="25" t="s">
        <v>85</v>
      </c>
      <c r="N23" s="133">
        <v>12</v>
      </c>
      <c r="O23" s="133">
        <v>2019</v>
      </c>
      <c r="P23" s="133">
        <v>12</v>
      </c>
      <c r="Q23" s="133">
        <v>0</v>
      </c>
      <c r="R23" s="133">
        <v>4</v>
      </c>
      <c r="S23" s="133">
        <v>8</v>
      </c>
      <c r="T23" s="133">
        <v>12</v>
      </c>
      <c r="U23" s="84">
        <v>10201001</v>
      </c>
      <c r="V23" s="61" t="s">
        <v>5070</v>
      </c>
    </row>
    <row r="24" spans="1:22" s="15" customFormat="1" ht="52" hidden="1" x14ac:dyDescent="0.3">
      <c r="A24" s="134">
        <v>21</v>
      </c>
      <c r="B24" s="25"/>
      <c r="C24" s="25" t="s">
        <v>3514</v>
      </c>
      <c r="D24" s="25" t="s">
        <v>3678</v>
      </c>
      <c r="E24" s="84" t="s">
        <v>2605</v>
      </c>
      <c r="F24" s="84" t="s">
        <v>3708</v>
      </c>
      <c r="G24" s="84" t="s">
        <v>2814</v>
      </c>
      <c r="H24" s="25" t="s">
        <v>1283</v>
      </c>
      <c r="I24" s="68" t="s">
        <v>1618</v>
      </c>
      <c r="J24" s="68" t="str">
        <f t="shared" si="0"/>
        <v>MP102010200104. Promocionar 5 productos turísticos que incentiven la recuperación del turismo local y regional por el Valle del Cauca, anualmente</v>
      </c>
      <c r="K24" s="68" t="s">
        <v>118</v>
      </c>
      <c r="M24" s="25" t="s">
        <v>77</v>
      </c>
      <c r="N24" s="135">
        <v>5</v>
      </c>
      <c r="O24" s="133" t="s">
        <v>212</v>
      </c>
      <c r="P24" s="133">
        <v>5</v>
      </c>
      <c r="Q24" s="133">
        <v>5</v>
      </c>
      <c r="R24" s="133">
        <v>5</v>
      </c>
      <c r="S24" s="133">
        <v>5</v>
      </c>
      <c r="T24" s="133">
        <v>5</v>
      </c>
      <c r="U24" s="84">
        <v>10201001</v>
      </c>
      <c r="V24" s="61" t="s">
        <v>5070</v>
      </c>
    </row>
    <row r="25" spans="1:22" s="15" customFormat="1" ht="78" hidden="1" x14ac:dyDescent="0.3">
      <c r="A25" s="134">
        <v>22</v>
      </c>
      <c r="B25" s="25"/>
      <c r="C25" s="25" t="s">
        <v>3514</v>
      </c>
      <c r="D25" s="25" t="s">
        <v>3678</v>
      </c>
      <c r="E25" s="84" t="s">
        <v>2605</v>
      </c>
      <c r="F25" s="84" t="s">
        <v>3709</v>
      </c>
      <c r="G25" s="84" t="s">
        <v>2815</v>
      </c>
      <c r="H25" s="25" t="s">
        <v>1283</v>
      </c>
      <c r="I25" s="68" t="s">
        <v>128</v>
      </c>
      <c r="J25" s="68" t="str">
        <f t="shared" si="0"/>
        <v xml:space="preserve">MP102010200105. Incrementar a 33,8 kilómetros de vías en el departamento con actividades de mejoramiento o rehabilitación o mantenimiento periódico, para potenciar el turismo cultural y deportivo durante el periodo de gobierno </v>
      </c>
      <c r="K25" s="68" t="s">
        <v>130</v>
      </c>
      <c r="M25" s="25" t="s">
        <v>85</v>
      </c>
      <c r="N25" s="136" t="s">
        <v>129</v>
      </c>
      <c r="O25" s="133">
        <v>2019</v>
      </c>
      <c r="P25" s="136">
        <v>33.799999999999997</v>
      </c>
      <c r="Q25" s="136">
        <v>25.8</v>
      </c>
      <c r="R25" s="136">
        <v>29.8</v>
      </c>
      <c r="S25" s="136">
        <v>31.8</v>
      </c>
      <c r="T25" s="136">
        <v>33.799999999999997</v>
      </c>
      <c r="U25" s="84">
        <v>10201001</v>
      </c>
      <c r="V25" s="61" t="s">
        <v>5070</v>
      </c>
    </row>
    <row r="26" spans="1:22" s="15" customFormat="1" ht="52" hidden="1" x14ac:dyDescent="0.3">
      <c r="A26" s="134">
        <v>23</v>
      </c>
      <c r="B26" s="25"/>
      <c r="C26" s="25" t="s">
        <v>3514</v>
      </c>
      <c r="D26" s="25" t="s">
        <v>3678</v>
      </c>
      <c r="E26" s="84" t="s">
        <v>2605</v>
      </c>
      <c r="F26" s="84" t="s">
        <v>3710</v>
      </c>
      <c r="G26" s="84" t="s">
        <v>2816</v>
      </c>
      <c r="H26" s="25" t="s">
        <v>1283</v>
      </c>
      <c r="I26" s="68" t="s">
        <v>131</v>
      </c>
      <c r="J26" s="68" t="str">
        <f t="shared" si="0"/>
        <v>MP102010200106. Realizar en 5 países programas colaborativos artísticos para la circulación de las dos compañías profesionales y la escuela Incolballet durante el cuatrienio</v>
      </c>
      <c r="K26" s="68" t="s">
        <v>132</v>
      </c>
      <c r="M26" s="25" t="s">
        <v>85</v>
      </c>
      <c r="N26" s="135">
        <v>7</v>
      </c>
      <c r="O26" s="133">
        <v>2019</v>
      </c>
      <c r="P26" s="133">
        <v>5</v>
      </c>
      <c r="Q26" s="133">
        <v>0</v>
      </c>
      <c r="R26" s="133">
        <v>1</v>
      </c>
      <c r="S26" s="133">
        <v>3</v>
      </c>
      <c r="T26" s="133">
        <v>5</v>
      </c>
      <c r="U26" s="84">
        <v>10201001</v>
      </c>
      <c r="V26" s="61" t="s">
        <v>5070</v>
      </c>
    </row>
    <row r="27" spans="1:22" s="15" customFormat="1" ht="104" hidden="1" x14ac:dyDescent="0.3">
      <c r="A27" s="134">
        <v>24</v>
      </c>
      <c r="B27" s="25"/>
      <c r="C27" s="25" t="s">
        <v>3514</v>
      </c>
      <c r="D27" s="25" t="s">
        <v>3678</v>
      </c>
      <c r="E27" s="84" t="s">
        <v>2605</v>
      </c>
      <c r="F27" s="84" t="s">
        <v>3711</v>
      </c>
      <c r="G27" s="84" t="s">
        <v>2817</v>
      </c>
      <c r="H27" s="25" t="s">
        <v>1283</v>
      </c>
      <c r="I27" s="68" t="s">
        <v>133</v>
      </c>
      <c r="J27" s="68" t="str">
        <f t="shared" si="0"/>
        <v>MP102010200107. Beneficiar a 300 bailarines y/o productores culturales a través del diseño e implementación de un programa colaborativo con instituciones del ámbito público y privado que permita la realización de programas conjuntos para garantizar la formación de públicos y circulación de obras en plataformas virtuales durante el cuatrienio</v>
      </c>
      <c r="K27" s="68" t="s">
        <v>132</v>
      </c>
      <c r="M27" s="25" t="s">
        <v>85</v>
      </c>
      <c r="N27" s="133">
        <v>0</v>
      </c>
      <c r="O27" s="133">
        <v>2019</v>
      </c>
      <c r="P27" s="133">
        <v>300</v>
      </c>
      <c r="Q27" s="133">
        <v>100</v>
      </c>
      <c r="R27" s="133">
        <v>170</v>
      </c>
      <c r="S27" s="133">
        <v>240</v>
      </c>
      <c r="T27" s="133">
        <v>300</v>
      </c>
      <c r="U27" s="84">
        <v>10201001</v>
      </c>
      <c r="V27" s="61" t="s">
        <v>5070</v>
      </c>
    </row>
    <row r="28" spans="1:22" s="15" customFormat="1" ht="39" hidden="1" x14ac:dyDescent="0.3">
      <c r="A28" s="134">
        <v>25</v>
      </c>
      <c r="B28" s="25"/>
      <c r="C28" s="25" t="s">
        <v>3514</v>
      </c>
      <c r="D28" s="25" t="s">
        <v>3678</v>
      </c>
      <c r="E28" s="84">
        <v>1020102001</v>
      </c>
      <c r="F28" s="84" t="s">
        <v>3712</v>
      </c>
      <c r="G28" s="84" t="s">
        <v>2818</v>
      </c>
      <c r="H28" s="25" t="s">
        <v>1283</v>
      </c>
      <c r="I28" s="68" t="s">
        <v>135</v>
      </c>
      <c r="J28" s="68" t="str">
        <f t="shared" si="0"/>
        <v>MP102010200108. Realizar 36 exposiciones de colecciones científicas y de referencia durante el cuatrienio</v>
      </c>
      <c r="K28" s="68" t="s">
        <v>120</v>
      </c>
      <c r="M28" s="25" t="s">
        <v>85</v>
      </c>
      <c r="N28" s="133">
        <v>9</v>
      </c>
      <c r="O28" s="133">
        <v>2019</v>
      </c>
      <c r="P28" s="133">
        <v>36</v>
      </c>
      <c r="Q28" s="133">
        <v>0</v>
      </c>
      <c r="R28" s="133">
        <v>22</v>
      </c>
      <c r="S28" s="133">
        <v>26</v>
      </c>
      <c r="T28" s="133">
        <v>36</v>
      </c>
      <c r="U28" s="84">
        <v>10201001</v>
      </c>
      <c r="V28" s="61" t="s">
        <v>5070</v>
      </c>
    </row>
    <row r="29" spans="1:22" s="15" customFormat="1" ht="65" hidden="1" x14ac:dyDescent="0.3">
      <c r="A29" s="134">
        <v>26</v>
      </c>
      <c r="B29" s="25"/>
      <c r="C29" s="25" t="s">
        <v>3514</v>
      </c>
      <c r="D29" s="25" t="s">
        <v>3678</v>
      </c>
      <c r="E29" s="84" t="s">
        <v>2605</v>
      </c>
      <c r="F29" s="84" t="s">
        <v>3713</v>
      </c>
      <c r="G29" s="84" t="s">
        <v>2819</v>
      </c>
      <c r="H29" s="25" t="s">
        <v>1283</v>
      </c>
      <c r="I29" s="68" t="s">
        <v>1621</v>
      </c>
      <c r="J29" s="68" t="str">
        <f t="shared" si="0"/>
        <v>MP102010200109. Realizar 2 acciones para desarrollar dos productos de tursimo de naturaleza en los Parques Naturales Regionales de INCIVA sobre avistamiento sostenible de aves durante el cuatrenio</v>
      </c>
      <c r="K29" s="68" t="s">
        <v>120</v>
      </c>
      <c r="M29" s="25" t="s">
        <v>85</v>
      </c>
      <c r="N29" s="133">
        <v>1</v>
      </c>
      <c r="O29" s="133">
        <v>2019</v>
      </c>
      <c r="P29" s="133">
        <v>2</v>
      </c>
      <c r="Q29" s="133">
        <v>0.5</v>
      </c>
      <c r="R29" s="133">
        <v>1</v>
      </c>
      <c r="S29" s="133" t="s">
        <v>136</v>
      </c>
      <c r="T29" s="133">
        <v>2</v>
      </c>
      <c r="U29" s="84">
        <v>10201001</v>
      </c>
      <c r="V29" s="61" t="s">
        <v>5070</v>
      </c>
    </row>
    <row r="30" spans="1:22" s="15" customFormat="1" ht="52" hidden="1" x14ac:dyDescent="0.3">
      <c r="A30" s="134">
        <v>27</v>
      </c>
      <c r="B30" s="25"/>
      <c r="C30" s="25" t="s">
        <v>3515</v>
      </c>
      <c r="D30" s="25" t="s">
        <v>3678</v>
      </c>
      <c r="E30" s="84">
        <v>1020201001</v>
      </c>
      <c r="F30" s="84" t="s">
        <v>3714</v>
      </c>
      <c r="G30" s="25" t="s">
        <v>2820</v>
      </c>
      <c r="H30" s="25" t="s">
        <v>1294</v>
      </c>
      <c r="I30" s="68" t="s">
        <v>1625</v>
      </c>
      <c r="J30" s="68" t="str">
        <f t="shared" si="0"/>
        <v>MP102020100101. Implementar en el 100% de las Instituciones Educativas oficiales de los municipios no certificados la cátedra de emprendimiento, durante el periodo de gobierno</v>
      </c>
      <c r="K30" s="68" t="s">
        <v>94</v>
      </c>
      <c r="M30" s="25" t="s">
        <v>77</v>
      </c>
      <c r="N30" s="132">
        <v>1</v>
      </c>
      <c r="O30" s="133">
        <v>2019</v>
      </c>
      <c r="P30" s="132">
        <v>1</v>
      </c>
      <c r="Q30" s="133">
        <v>100</v>
      </c>
      <c r="R30" s="133">
        <v>100</v>
      </c>
      <c r="S30" s="133">
        <v>100</v>
      </c>
      <c r="T30" s="133">
        <v>100</v>
      </c>
      <c r="U30" s="84">
        <v>10202001</v>
      </c>
      <c r="V30" s="61" t="s">
        <v>5071</v>
      </c>
    </row>
    <row r="31" spans="1:22" s="15" customFormat="1" ht="65" hidden="1" x14ac:dyDescent="0.3">
      <c r="A31" s="134">
        <v>28</v>
      </c>
      <c r="B31" s="25"/>
      <c r="C31" s="25" t="s">
        <v>3515</v>
      </c>
      <c r="D31" s="25" t="s">
        <v>3678</v>
      </c>
      <c r="E31" s="84" t="s">
        <v>2606</v>
      </c>
      <c r="F31" s="84" t="s">
        <v>3715</v>
      </c>
      <c r="G31" s="25" t="s">
        <v>2821</v>
      </c>
      <c r="H31" s="25" t="s">
        <v>1294</v>
      </c>
      <c r="I31" s="68" t="s">
        <v>1626</v>
      </c>
      <c r="J31" s="68" t="str">
        <f t="shared" si="0"/>
        <v>MP102020100102. Apoyar al 60% de Instituciones Educativas oficiales de los municipios no certificados, en experiencias significativas de emprendimiento durante el periodo de gobierno</v>
      </c>
      <c r="K31" s="68" t="s">
        <v>94</v>
      </c>
      <c r="M31" s="25" t="s">
        <v>85</v>
      </c>
      <c r="N31" s="132">
        <v>0.3</v>
      </c>
      <c r="O31" s="133">
        <v>2019</v>
      </c>
      <c r="P31" s="132">
        <v>0.6</v>
      </c>
      <c r="Q31" s="137">
        <v>10</v>
      </c>
      <c r="R31" s="137">
        <v>30</v>
      </c>
      <c r="S31" s="137">
        <v>50</v>
      </c>
      <c r="T31" s="137">
        <v>60</v>
      </c>
      <c r="U31" s="84">
        <v>10202001</v>
      </c>
      <c r="V31" s="61" t="s">
        <v>5071</v>
      </c>
    </row>
    <row r="32" spans="1:22" s="15" customFormat="1" ht="52" hidden="1" x14ac:dyDescent="0.3">
      <c r="A32" s="134">
        <v>29</v>
      </c>
      <c r="B32" s="25"/>
      <c r="C32" s="25" t="s">
        <v>3515</v>
      </c>
      <c r="D32" s="25" t="s">
        <v>3678</v>
      </c>
      <c r="E32" s="84" t="s">
        <v>2606</v>
      </c>
      <c r="F32" s="84" t="s">
        <v>3716</v>
      </c>
      <c r="G32" s="25" t="s">
        <v>2822</v>
      </c>
      <c r="H32" s="25" t="s">
        <v>1294</v>
      </c>
      <c r="I32" s="68" t="s">
        <v>140</v>
      </c>
      <c r="J32" s="68" t="str">
        <f t="shared" si="0"/>
        <v>MP102020100103. Ejecutar 6 proyectos de empresas creativas y culturales del Valle del Cauca, durante el periodo de gobierno, a partir del año 2021</v>
      </c>
      <c r="K32" s="68" t="s">
        <v>141</v>
      </c>
      <c r="M32" s="25" t="s">
        <v>85</v>
      </c>
      <c r="N32" s="133">
        <v>0</v>
      </c>
      <c r="O32" s="133">
        <v>2019</v>
      </c>
      <c r="P32" s="133">
        <v>6</v>
      </c>
      <c r="Q32" s="133">
        <v>0</v>
      </c>
      <c r="R32" s="133">
        <v>2</v>
      </c>
      <c r="S32" s="133">
        <v>4</v>
      </c>
      <c r="T32" s="133">
        <v>6</v>
      </c>
      <c r="U32" s="84">
        <v>10202001</v>
      </c>
      <c r="V32" s="61" t="s">
        <v>5071</v>
      </c>
    </row>
    <row r="33" spans="1:22" s="15" customFormat="1" ht="52" hidden="1" x14ac:dyDescent="0.3">
      <c r="A33" s="134">
        <v>30</v>
      </c>
      <c r="B33" s="25"/>
      <c r="C33" s="25" t="s">
        <v>3515</v>
      </c>
      <c r="D33" s="25" t="s">
        <v>3678</v>
      </c>
      <c r="E33" s="84" t="s">
        <v>2606</v>
      </c>
      <c r="F33" s="84" t="s">
        <v>3717</v>
      </c>
      <c r="G33" s="25" t="s">
        <v>2823</v>
      </c>
      <c r="H33" s="25" t="s">
        <v>1294</v>
      </c>
      <c r="I33" s="68" t="s">
        <v>1628</v>
      </c>
      <c r="J33" s="68" t="str">
        <f t="shared" si="0"/>
        <v>MP102020100104. Realizar 3 encuentros de empresas creativas y culturales del Valle del Cauca, durante cada año de gobierno a partir del año 2021</v>
      </c>
      <c r="K33" s="68" t="s">
        <v>141</v>
      </c>
      <c r="M33" s="25" t="s">
        <v>85</v>
      </c>
      <c r="N33" s="133">
        <v>1</v>
      </c>
      <c r="O33" s="133">
        <v>2019</v>
      </c>
      <c r="P33" s="133">
        <v>3</v>
      </c>
      <c r="Q33" s="133">
        <v>0</v>
      </c>
      <c r="R33" s="133">
        <v>3</v>
      </c>
      <c r="S33" s="133">
        <v>3</v>
      </c>
      <c r="T33" s="133">
        <v>3</v>
      </c>
      <c r="U33" s="84">
        <v>10202001</v>
      </c>
      <c r="V33" s="61" t="s">
        <v>5071</v>
      </c>
    </row>
    <row r="34" spans="1:22" s="15" customFormat="1" ht="52" hidden="1" x14ac:dyDescent="0.3">
      <c r="A34" s="134">
        <v>31</v>
      </c>
      <c r="B34" s="25"/>
      <c r="C34" s="25" t="s">
        <v>3515</v>
      </c>
      <c r="D34" s="25" t="s">
        <v>3678</v>
      </c>
      <c r="E34" s="84" t="s">
        <v>2606</v>
      </c>
      <c r="F34" s="84" t="s">
        <v>3718</v>
      </c>
      <c r="G34" s="25" t="s">
        <v>2824</v>
      </c>
      <c r="H34" s="25" t="s">
        <v>1294</v>
      </c>
      <c r="I34" s="68" t="s">
        <v>143</v>
      </c>
      <c r="J34" s="68" t="str">
        <f t="shared" si="0"/>
        <v>MP102020100105. Realizar 6 procesos de formación para el fortalecimiento de emprendimientos culturales, durante cada año de gobierno, a partir del año 2021</v>
      </c>
      <c r="K34" s="68" t="s">
        <v>141</v>
      </c>
      <c r="M34" s="25" t="s">
        <v>85</v>
      </c>
      <c r="N34" s="133">
        <v>0</v>
      </c>
      <c r="O34" s="133">
        <v>2019</v>
      </c>
      <c r="P34" s="133">
        <v>6</v>
      </c>
      <c r="Q34" s="133">
        <v>0</v>
      </c>
      <c r="R34" s="133">
        <v>6</v>
      </c>
      <c r="S34" s="133">
        <v>6</v>
      </c>
      <c r="T34" s="133">
        <v>6</v>
      </c>
      <c r="U34" s="84">
        <v>10202001</v>
      </c>
      <c r="V34" s="61" t="s">
        <v>5071</v>
      </c>
    </row>
    <row r="35" spans="1:22" s="15" customFormat="1" ht="39" hidden="1" x14ac:dyDescent="0.3">
      <c r="A35" s="134">
        <v>32</v>
      </c>
      <c r="B35" s="25"/>
      <c r="C35" s="25" t="s">
        <v>3516</v>
      </c>
      <c r="D35" s="25" t="s">
        <v>3678</v>
      </c>
      <c r="E35" s="84" t="s">
        <v>2607</v>
      </c>
      <c r="F35" s="84" t="s">
        <v>3719</v>
      </c>
      <c r="G35" s="25" t="s">
        <v>2826</v>
      </c>
      <c r="H35" s="68" t="s">
        <v>144</v>
      </c>
      <c r="I35" s="68" t="s">
        <v>147</v>
      </c>
      <c r="J35" s="68" t="str">
        <f t="shared" si="0"/>
        <v>MP102020200101. Adecuar y/o construir 13 destinos turísticos en el Valle del Cauca durante el cuatrienio</v>
      </c>
      <c r="K35" s="68" t="s">
        <v>118</v>
      </c>
      <c r="M35" s="25" t="s">
        <v>85</v>
      </c>
      <c r="N35" s="133">
        <v>2</v>
      </c>
      <c r="O35" s="133" t="s">
        <v>212</v>
      </c>
      <c r="P35" s="133">
        <v>13</v>
      </c>
      <c r="Q35" s="133">
        <v>2</v>
      </c>
      <c r="R35" s="133">
        <v>8</v>
      </c>
      <c r="S35" s="133">
        <v>12</v>
      </c>
      <c r="T35" s="133">
        <v>13</v>
      </c>
      <c r="U35" s="84">
        <v>10202001</v>
      </c>
      <c r="V35" s="61" t="s">
        <v>5071</v>
      </c>
    </row>
    <row r="36" spans="1:22" s="15" customFormat="1" ht="39" hidden="1" x14ac:dyDescent="0.3">
      <c r="A36" s="134">
        <v>33</v>
      </c>
      <c r="B36" s="25"/>
      <c r="C36" s="25" t="s">
        <v>3517</v>
      </c>
      <c r="D36" s="25" t="s">
        <v>3678</v>
      </c>
      <c r="E36" s="84" t="s">
        <v>2608</v>
      </c>
      <c r="F36" s="84" t="s">
        <v>3720</v>
      </c>
      <c r="G36" s="84" t="s">
        <v>2827</v>
      </c>
      <c r="H36" s="25" t="s">
        <v>2137</v>
      </c>
      <c r="I36" s="68" t="s">
        <v>151</v>
      </c>
      <c r="J36" s="68" t="str">
        <f t="shared" si="0"/>
        <v>MP102030100101. Postular 77 candidaturas a eventos internacionales durante el periodo de gobierno</v>
      </c>
      <c r="K36" s="68" t="s">
        <v>118</v>
      </c>
      <c r="M36" s="25" t="s">
        <v>85</v>
      </c>
      <c r="N36" s="133">
        <v>96</v>
      </c>
      <c r="O36" s="133" t="s">
        <v>212</v>
      </c>
      <c r="P36" s="133">
        <v>77</v>
      </c>
      <c r="Q36" s="133">
        <v>5</v>
      </c>
      <c r="R36" s="133">
        <v>29</v>
      </c>
      <c r="S36" s="133">
        <v>53</v>
      </c>
      <c r="T36" s="133">
        <v>77</v>
      </c>
      <c r="U36" s="84">
        <v>10203001</v>
      </c>
      <c r="V36" s="61" t="s">
        <v>5072</v>
      </c>
    </row>
    <row r="37" spans="1:22" s="15" customFormat="1" ht="52" hidden="1" x14ac:dyDescent="0.3">
      <c r="A37" s="134">
        <v>34</v>
      </c>
      <c r="B37" s="25"/>
      <c r="C37" s="25" t="s">
        <v>3517</v>
      </c>
      <c r="D37" s="25" t="s">
        <v>3678</v>
      </c>
      <c r="E37" s="84" t="s">
        <v>2608</v>
      </c>
      <c r="F37" s="84" t="s">
        <v>3721</v>
      </c>
      <c r="G37" s="84" t="s">
        <v>2828</v>
      </c>
      <c r="H37" s="25" t="s">
        <v>2137</v>
      </c>
      <c r="I37" s="68" t="s">
        <v>152</v>
      </c>
      <c r="J37" s="68" t="str">
        <f t="shared" si="0"/>
        <v>MP102030100102. Captar 30 eventos nacionales e internacionales de turismo de negocios MICE (Meetings, Incentives, Conventions Exhibitions) durante el cuatrienio</v>
      </c>
      <c r="K37" s="68" t="s">
        <v>118</v>
      </c>
      <c r="M37" s="25" t="s">
        <v>85</v>
      </c>
      <c r="N37" s="133">
        <v>80</v>
      </c>
      <c r="O37" s="133" t="s">
        <v>212</v>
      </c>
      <c r="P37" s="133">
        <v>30</v>
      </c>
      <c r="Q37" s="133">
        <v>5</v>
      </c>
      <c r="R37" s="133">
        <v>10</v>
      </c>
      <c r="S37" s="133">
        <v>20</v>
      </c>
      <c r="T37" s="133">
        <v>30</v>
      </c>
      <c r="U37" s="84">
        <v>10203001</v>
      </c>
      <c r="V37" s="61" t="s">
        <v>5072</v>
      </c>
    </row>
    <row r="38" spans="1:22" s="15" customFormat="1" ht="39" hidden="1" x14ac:dyDescent="0.3">
      <c r="A38" s="134">
        <v>35</v>
      </c>
      <c r="B38" s="25"/>
      <c r="C38" s="25" t="s">
        <v>3517</v>
      </c>
      <c r="D38" s="25" t="s">
        <v>3678</v>
      </c>
      <c r="E38" s="84" t="s">
        <v>2608</v>
      </c>
      <c r="F38" s="84" t="s">
        <v>3722</v>
      </c>
      <c r="G38" s="84" t="s">
        <v>2829</v>
      </c>
      <c r="H38" s="25" t="s">
        <v>2137</v>
      </c>
      <c r="I38" s="68" t="s">
        <v>153</v>
      </c>
      <c r="J38" s="68" t="str">
        <f t="shared" si="0"/>
        <v>MP102030100103. Participar en 21 ferias a nivel internacional durante el cuatrienio</v>
      </c>
      <c r="K38" s="68" t="s">
        <v>118</v>
      </c>
      <c r="M38" s="25" t="s">
        <v>85</v>
      </c>
      <c r="N38" s="133">
        <v>44</v>
      </c>
      <c r="O38" s="133" t="s">
        <v>212</v>
      </c>
      <c r="P38" s="133">
        <v>21</v>
      </c>
      <c r="Q38" s="133">
        <v>3</v>
      </c>
      <c r="R38" s="133">
        <v>6</v>
      </c>
      <c r="S38" s="133">
        <v>13</v>
      </c>
      <c r="T38" s="133">
        <v>21</v>
      </c>
      <c r="U38" s="84">
        <v>10203001</v>
      </c>
      <c r="V38" s="61" t="s">
        <v>5072</v>
      </c>
    </row>
    <row r="39" spans="1:22" s="15" customFormat="1" ht="39" hidden="1" x14ac:dyDescent="0.3">
      <c r="A39" s="134">
        <v>36</v>
      </c>
      <c r="B39" s="25"/>
      <c r="C39" s="25" t="s">
        <v>3517</v>
      </c>
      <c r="D39" s="25" t="s">
        <v>3678</v>
      </c>
      <c r="E39" s="84" t="s">
        <v>2608</v>
      </c>
      <c r="F39" s="84" t="s">
        <v>3723</v>
      </c>
      <c r="G39" s="84" t="s">
        <v>2830</v>
      </c>
      <c r="H39" s="25" t="s">
        <v>2137</v>
      </c>
      <c r="I39" s="68" t="s">
        <v>1323</v>
      </c>
      <c r="J39" s="68" t="str">
        <f t="shared" si="0"/>
        <v>MP102030100104. Mantener 1 Sistema de información turística para el Valle del Cauca en operación permanente durante el cuatrienio</v>
      </c>
      <c r="K39" s="68" t="s">
        <v>118</v>
      </c>
      <c r="M39" s="25" t="s">
        <v>77</v>
      </c>
      <c r="N39" s="133">
        <v>1</v>
      </c>
      <c r="O39" s="133">
        <v>2019</v>
      </c>
      <c r="P39" s="133">
        <v>1</v>
      </c>
      <c r="Q39" s="133">
        <v>1</v>
      </c>
      <c r="R39" s="133">
        <v>1</v>
      </c>
      <c r="S39" s="133">
        <v>1</v>
      </c>
      <c r="T39" s="133">
        <v>1</v>
      </c>
      <c r="U39" s="84">
        <v>10203001</v>
      </c>
      <c r="V39" s="61" t="s">
        <v>5072</v>
      </c>
    </row>
    <row r="40" spans="1:22" s="15" customFormat="1" ht="52" hidden="1" x14ac:dyDescent="0.3">
      <c r="A40" s="134">
        <v>37</v>
      </c>
      <c r="B40" s="25"/>
      <c r="C40" s="25" t="s">
        <v>3518</v>
      </c>
      <c r="D40" s="25" t="s">
        <v>3678</v>
      </c>
      <c r="E40" s="84" t="s">
        <v>2609</v>
      </c>
      <c r="F40" s="84" t="s">
        <v>3724</v>
      </c>
      <c r="G40" s="84" t="s">
        <v>2831</v>
      </c>
      <c r="H40" s="25" t="s">
        <v>1303</v>
      </c>
      <c r="I40" s="68" t="s">
        <v>156</v>
      </c>
      <c r="J40" s="68" t="str">
        <f t="shared" si="0"/>
        <v>MP102030200101. Participar en 40 ferias y eventos nacionales de promoción turística nacionales e internacionales durante el periodo de gobierno</v>
      </c>
      <c r="K40" s="68" t="s">
        <v>118</v>
      </c>
      <c r="M40" s="25" t="s">
        <v>85</v>
      </c>
      <c r="N40" s="133">
        <v>52</v>
      </c>
      <c r="O40" s="133" t="s">
        <v>212</v>
      </c>
      <c r="P40" s="133">
        <v>40</v>
      </c>
      <c r="Q40" s="133">
        <v>3</v>
      </c>
      <c r="R40" s="133">
        <v>6</v>
      </c>
      <c r="S40" s="133">
        <v>31</v>
      </c>
      <c r="T40" s="133">
        <v>40</v>
      </c>
      <c r="U40" s="84">
        <v>10203001</v>
      </c>
      <c r="V40" s="61" t="s">
        <v>5072</v>
      </c>
    </row>
    <row r="41" spans="1:22" s="15" customFormat="1" ht="39" hidden="1" x14ac:dyDescent="0.3">
      <c r="A41" s="134">
        <v>38</v>
      </c>
      <c r="B41" s="25"/>
      <c r="C41" s="25" t="s">
        <v>3518</v>
      </c>
      <c r="D41" s="25" t="s">
        <v>3678</v>
      </c>
      <c r="E41" s="84" t="s">
        <v>2609</v>
      </c>
      <c r="F41" s="84" t="s">
        <v>3725</v>
      </c>
      <c r="G41" s="84" t="s">
        <v>2832</v>
      </c>
      <c r="H41" s="25" t="s">
        <v>1303</v>
      </c>
      <c r="I41" s="68" t="s">
        <v>157</v>
      </c>
      <c r="J41" s="68" t="str">
        <f t="shared" si="0"/>
        <v>MP102030200102. Producir 43 elementos de material promocional y de destinos turísticos durante el periodo de gobierno</v>
      </c>
      <c r="K41" s="68" t="s">
        <v>118</v>
      </c>
      <c r="M41" s="25" t="s">
        <v>85</v>
      </c>
      <c r="N41" s="133">
        <v>43</v>
      </c>
      <c r="O41" s="133" t="s">
        <v>212</v>
      </c>
      <c r="P41" s="133">
        <v>43</v>
      </c>
      <c r="Q41" s="133">
        <v>7</v>
      </c>
      <c r="R41" s="133">
        <v>16</v>
      </c>
      <c r="S41" s="133">
        <v>26</v>
      </c>
      <c r="T41" s="133">
        <v>43</v>
      </c>
      <c r="U41" s="84">
        <v>10203001</v>
      </c>
      <c r="V41" s="61" t="s">
        <v>5072</v>
      </c>
    </row>
    <row r="42" spans="1:22" s="15" customFormat="1" ht="52" hidden="1" x14ac:dyDescent="0.3">
      <c r="A42" s="134">
        <v>39</v>
      </c>
      <c r="B42" s="25"/>
      <c r="C42" s="25" t="s">
        <v>3518</v>
      </c>
      <c r="D42" s="25" t="s">
        <v>3678</v>
      </c>
      <c r="E42" s="84" t="s">
        <v>2609</v>
      </c>
      <c r="F42" s="84" t="s">
        <v>3726</v>
      </c>
      <c r="G42" s="84" t="s">
        <v>2833</v>
      </c>
      <c r="H42" s="25" t="s">
        <v>1303</v>
      </c>
      <c r="I42" s="68" t="s">
        <v>1324</v>
      </c>
      <c r="J42" s="68" t="str">
        <f t="shared" si="0"/>
        <v>MP102030200103. Mantener 1 campaña de posicionamiento y actividades de promoción del Valle del Cauca como destino turístico anualmente</v>
      </c>
      <c r="K42" s="68" t="s">
        <v>118</v>
      </c>
      <c r="M42" s="25" t="s">
        <v>77</v>
      </c>
      <c r="N42" s="133">
        <v>1</v>
      </c>
      <c r="O42" s="133" t="s">
        <v>212</v>
      </c>
      <c r="P42" s="133">
        <v>1</v>
      </c>
      <c r="Q42" s="133">
        <v>1</v>
      </c>
      <c r="R42" s="133">
        <v>1</v>
      </c>
      <c r="S42" s="133">
        <v>1</v>
      </c>
      <c r="T42" s="133">
        <v>1</v>
      </c>
      <c r="U42" s="84">
        <v>10203001</v>
      </c>
      <c r="V42" s="61" t="s">
        <v>5072</v>
      </c>
    </row>
    <row r="43" spans="1:22" s="15" customFormat="1" ht="65" hidden="1" x14ac:dyDescent="0.3">
      <c r="A43" s="134">
        <v>40</v>
      </c>
      <c r="B43" s="25"/>
      <c r="C43" s="25" t="s">
        <v>3515</v>
      </c>
      <c r="D43" s="25" t="s">
        <v>3678</v>
      </c>
      <c r="E43" s="84" t="s">
        <v>2606</v>
      </c>
      <c r="F43" s="84" t="s">
        <v>3727</v>
      </c>
      <c r="G43" s="25" t="s">
        <v>2825</v>
      </c>
      <c r="H43" s="25" t="s">
        <v>1294</v>
      </c>
      <c r="I43" s="68" t="s">
        <v>1630</v>
      </c>
      <c r="J43" s="68" t="str">
        <f t="shared" si="0"/>
        <v>MP102020100106. Realizar 30 eventos para dinamizar las industrias creativas y culturales en torno a consolidar el área de desarrollo naranja (ADN) la Licorera, durante el periodo de gobierno, a partir del 2021</v>
      </c>
      <c r="K43" s="68" t="s">
        <v>141</v>
      </c>
      <c r="M43" s="25" t="s">
        <v>85</v>
      </c>
      <c r="N43" s="133">
        <v>1</v>
      </c>
      <c r="O43" s="133">
        <v>2019</v>
      </c>
      <c r="P43" s="133">
        <v>30</v>
      </c>
      <c r="Q43" s="133">
        <v>0</v>
      </c>
      <c r="R43" s="133">
        <v>10</v>
      </c>
      <c r="S43" s="133">
        <v>20</v>
      </c>
      <c r="T43" s="133">
        <v>30</v>
      </c>
      <c r="U43" s="84">
        <v>10202001</v>
      </c>
      <c r="V43" s="61" t="s">
        <v>5071</v>
      </c>
    </row>
    <row r="44" spans="1:22" s="15" customFormat="1" ht="39" hidden="1" x14ac:dyDescent="0.3">
      <c r="A44" s="134">
        <v>41</v>
      </c>
      <c r="B44" s="25"/>
      <c r="C44" s="25" t="s">
        <v>3519</v>
      </c>
      <c r="D44" s="25" t="s">
        <v>3678</v>
      </c>
      <c r="E44" s="84" t="s">
        <v>2610</v>
      </c>
      <c r="F44" s="84" t="s">
        <v>3728</v>
      </c>
      <c r="G44" s="25" t="s">
        <v>2834</v>
      </c>
      <c r="H44" s="25" t="s">
        <v>1295</v>
      </c>
      <c r="I44" s="68" t="s">
        <v>1932</v>
      </c>
      <c r="J44" s="68" t="str">
        <f t="shared" si="0"/>
        <v>MP103010100101. Restaurar al 100% la cubierta de la casa Hacienda el Paraíso durante el cuatrienio</v>
      </c>
      <c r="K44" s="68" t="s">
        <v>120</v>
      </c>
      <c r="M44" s="138" t="s">
        <v>163</v>
      </c>
      <c r="N44" s="133">
        <v>0</v>
      </c>
      <c r="O44" s="133">
        <v>2019</v>
      </c>
      <c r="P44" s="132">
        <v>1</v>
      </c>
      <c r="Q44" s="133">
        <v>0</v>
      </c>
      <c r="R44" s="133">
        <v>0</v>
      </c>
      <c r="S44" s="133">
        <v>100</v>
      </c>
      <c r="T44" s="133">
        <v>100</v>
      </c>
      <c r="U44" s="84">
        <v>10301001</v>
      </c>
      <c r="V44" s="61" t="s">
        <v>5073</v>
      </c>
    </row>
    <row r="45" spans="1:22" s="15" customFormat="1" ht="39" hidden="1" x14ac:dyDescent="0.3">
      <c r="A45" s="134">
        <v>42</v>
      </c>
      <c r="B45" s="25"/>
      <c r="C45" s="25" t="s">
        <v>3519</v>
      </c>
      <c r="D45" s="25" t="s">
        <v>3678</v>
      </c>
      <c r="E45" s="84" t="s">
        <v>2610</v>
      </c>
      <c r="F45" s="84" t="s">
        <v>3729</v>
      </c>
      <c r="G45" s="25" t="s">
        <v>2835</v>
      </c>
      <c r="H45" s="25" t="s">
        <v>1295</v>
      </c>
      <c r="I45" s="68" t="s">
        <v>1933</v>
      </c>
      <c r="J45" s="68" t="str">
        <f t="shared" si="0"/>
        <v>MP103010100102. Formular el 100% del Plan de manejo y protección de la casa Hacienda el Paraíso para el año 2022</v>
      </c>
      <c r="K45" s="68" t="s">
        <v>120</v>
      </c>
      <c r="M45" s="25" t="s">
        <v>85</v>
      </c>
      <c r="N45" s="133">
        <v>0</v>
      </c>
      <c r="O45" s="133">
        <v>2019</v>
      </c>
      <c r="P45" s="132">
        <v>1</v>
      </c>
      <c r="Q45" s="133">
        <v>0</v>
      </c>
      <c r="R45" s="133">
        <v>0</v>
      </c>
      <c r="S45" s="133">
        <v>100</v>
      </c>
      <c r="T45" s="133">
        <v>100</v>
      </c>
      <c r="U45" s="84">
        <v>10301001</v>
      </c>
      <c r="V45" s="61" t="s">
        <v>5073</v>
      </c>
    </row>
    <row r="46" spans="1:22" s="15" customFormat="1" ht="78" hidden="1" x14ac:dyDescent="0.3">
      <c r="A46" s="134">
        <v>43</v>
      </c>
      <c r="B46" s="25"/>
      <c r="C46" s="25" t="s">
        <v>3519</v>
      </c>
      <c r="D46" s="25" t="s">
        <v>3678</v>
      </c>
      <c r="E46" s="84" t="s">
        <v>2610</v>
      </c>
      <c r="F46" s="84" t="s">
        <v>3730</v>
      </c>
      <c r="G46" s="25" t="s">
        <v>2836</v>
      </c>
      <c r="H46" s="139" t="s">
        <v>1295</v>
      </c>
      <c r="I46" s="68" t="s">
        <v>1326</v>
      </c>
      <c r="J46" s="68" t="str">
        <f t="shared" si="0"/>
        <v>MP103010100103. Ejecutar 6 proyectos de protección y salvaguardia del patrimonio cultural con recursos del Impuesto Nacional al Consumo (INC) en los municipios del departamento del Valle del Cauca, durante el período de gobierno, a partir del 2021</v>
      </c>
      <c r="K46" s="68" t="s">
        <v>141</v>
      </c>
      <c r="M46" s="25" t="s">
        <v>85</v>
      </c>
      <c r="N46" s="133">
        <v>8</v>
      </c>
      <c r="O46" s="133">
        <v>2019</v>
      </c>
      <c r="P46" s="133">
        <v>6</v>
      </c>
      <c r="Q46" s="133">
        <v>0</v>
      </c>
      <c r="R46" s="133">
        <v>2</v>
      </c>
      <c r="S46" s="133">
        <v>4</v>
      </c>
      <c r="T46" s="133">
        <v>6</v>
      </c>
      <c r="U46" s="84">
        <v>10301001</v>
      </c>
      <c r="V46" s="61" t="s">
        <v>5073</v>
      </c>
    </row>
    <row r="47" spans="1:22" s="15" customFormat="1" ht="52" hidden="1" x14ac:dyDescent="0.3">
      <c r="A47" s="134">
        <v>44</v>
      </c>
      <c r="B47" s="25"/>
      <c r="C47" s="25" t="s">
        <v>3519</v>
      </c>
      <c r="D47" s="25" t="s">
        <v>3678</v>
      </c>
      <c r="E47" s="84" t="s">
        <v>2610</v>
      </c>
      <c r="F47" s="84" t="s">
        <v>3731</v>
      </c>
      <c r="G47" s="25" t="s">
        <v>2837</v>
      </c>
      <c r="H47" s="25" t="s">
        <v>1295</v>
      </c>
      <c r="I47" s="68" t="s">
        <v>1327</v>
      </c>
      <c r="J47" s="68" t="str">
        <f t="shared" si="0"/>
        <v>MP103010100104. Publicar 2 memorias colectivas en formato de fácil acceso para los ciudadanos, durante cada año de gobierno a partir del año 2021</v>
      </c>
      <c r="K47" s="68" t="s">
        <v>141</v>
      </c>
      <c r="M47" s="25" t="s">
        <v>77</v>
      </c>
      <c r="N47" s="133">
        <v>2</v>
      </c>
      <c r="O47" s="133">
        <v>2019</v>
      </c>
      <c r="P47" s="133">
        <v>2</v>
      </c>
      <c r="Q47" s="133">
        <v>0</v>
      </c>
      <c r="R47" s="133">
        <v>2</v>
      </c>
      <c r="S47" s="133">
        <v>2</v>
      </c>
      <c r="T47" s="133">
        <v>2</v>
      </c>
      <c r="U47" s="84">
        <v>10301001</v>
      </c>
      <c r="V47" s="61" t="s">
        <v>5073</v>
      </c>
    </row>
    <row r="48" spans="1:22" s="15" customFormat="1" ht="52" hidden="1" x14ac:dyDescent="0.3">
      <c r="A48" s="134">
        <v>45</v>
      </c>
      <c r="B48" s="25"/>
      <c r="C48" s="25" t="s">
        <v>3519</v>
      </c>
      <c r="D48" s="25" t="s">
        <v>3678</v>
      </c>
      <c r="E48" s="84" t="s">
        <v>2610</v>
      </c>
      <c r="F48" s="84" t="s">
        <v>3732</v>
      </c>
      <c r="G48" s="25" t="s">
        <v>2838</v>
      </c>
      <c r="H48" s="25" t="s">
        <v>1295</v>
      </c>
      <c r="I48" s="68" t="s">
        <v>168</v>
      </c>
      <c r="J48" s="68" t="str">
        <f t="shared" si="0"/>
        <v>MP103010100105. Ejecutar 3 proyectos de educación artística y cultural para niños, niñas, jóvenes y adolescentes con discapacidad, durante el período de gobierno, a partir del 2021.</v>
      </c>
      <c r="K48" s="68" t="s">
        <v>141</v>
      </c>
      <c r="M48" s="25" t="s">
        <v>85</v>
      </c>
      <c r="N48" s="133">
        <v>4</v>
      </c>
      <c r="O48" s="133">
        <v>2019</v>
      </c>
      <c r="P48" s="133">
        <v>3</v>
      </c>
      <c r="Q48" s="133">
        <v>0</v>
      </c>
      <c r="R48" s="133">
        <v>1</v>
      </c>
      <c r="S48" s="133">
        <v>2</v>
      </c>
      <c r="T48" s="133">
        <v>3</v>
      </c>
      <c r="U48" s="84">
        <v>10301001</v>
      </c>
      <c r="V48" s="61" t="s">
        <v>5073</v>
      </c>
    </row>
    <row r="49" spans="1:22" s="15" customFormat="1" ht="65" hidden="1" x14ac:dyDescent="0.3">
      <c r="A49" s="134">
        <v>46</v>
      </c>
      <c r="B49" s="25"/>
      <c r="C49" s="25" t="s">
        <v>3519</v>
      </c>
      <c r="D49" s="25" t="s">
        <v>3678</v>
      </c>
      <c r="E49" s="84" t="s">
        <v>2610</v>
      </c>
      <c r="F49" s="84" t="s">
        <v>3733</v>
      </c>
      <c r="G49" s="25" t="s">
        <v>2839</v>
      </c>
      <c r="H49" s="25" t="s">
        <v>1295</v>
      </c>
      <c r="I49" s="68" t="s">
        <v>170</v>
      </c>
      <c r="J49" s="68" t="str">
        <f t="shared" si="0"/>
        <v>MP103010100106. Cualificar 50 parteras afrocolombianas para atención del parto, nacimiento seguro, crianza humanizada y conservación del patrimonio cultural anualmente durante el periodo de gobierno</v>
      </c>
      <c r="K49" s="68" t="s">
        <v>171</v>
      </c>
      <c r="M49" s="25" t="s">
        <v>85</v>
      </c>
      <c r="N49" s="133">
        <v>0</v>
      </c>
      <c r="O49" s="133">
        <v>2019</v>
      </c>
      <c r="P49" s="133">
        <v>50</v>
      </c>
      <c r="Q49" s="137">
        <v>0</v>
      </c>
      <c r="R49" s="137">
        <v>50</v>
      </c>
      <c r="S49" s="137">
        <v>50</v>
      </c>
      <c r="T49" s="137">
        <v>50</v>
      </c>
      <c r="U49" s="84">
        <v>10301001</v>
      </c>
      <c r="V49" s="61" t="s">
        <v>5073</v>
      </c>
    </row>
    <row r="50" spans="1:22" s="15" customFormat="1" ht="52" hidden="1" x14ac:dyDescent="0.3">
      <c r="A50" s="134">
        <v>47</v>
      </c>
      <c r="B50" s="25"/>
      <c r="C50" s="25" t="s">
        <v>3519</v>
      </c>
      <c r="D50" s="25" t="s">
        <v>3678</v>
      </c>
      <c r="E50" s="84" t="s">
        <v>2610</v>
      </c>
      <c r="F50" s="84" t="s">
        <v>3734</v>
      </c>
      <c r="G50" s="25" t="s">
        <v>2840</v>
      </c>
      <c r="H50" s="25" t="s">
        <v>1295</v>
      </c>
      <c r="I50" s="68" t="s">
        <v>173</v>
      </c>
      <c r="J50" s="68" t="str">
        <f t="shared" si="0"/>
        <v>MP103010100107. Efectuar 12 eventos de divulgación de los resultados de los programas de arqueología preventiva ejecutados por INCIVA, anualmente durante el cuatrienio</v>
      </c>
      <c r="K50" s="68" t="s">
        <v>120</v>
      </c>
      <c r="M50" s="25" t="s">
        <v>85</v>
      </c>
      <c r="N50" s="133">
        <v>10</v>
      </c>
      <c r="O50" s="133">
        <v>2019</v>
      </c>
      <c r="P50" s="133">
        <v>12</v>
      </c>
      <c r="Q50" s="133">
        <v>12</v>
      </c>
      <c r="R50" s="133">
        <v>12</v>
      </c>
      <c r="S50" s="133">
        <v>12</v>
      </c>
      <c r="T50" s="133">
        <v>12</v>
      </c>
      <c r="U50" s="84">
        <v>10301001</v>
      </c>
      <c r="V50" s="61" t="s">
        <v>5073</v>
      </c>
    </row>
    <row r="51" spans="1:22" s="15" customFormat="1" ht="39" hidden="1" x14ac:dyDescent="0.3">
      <c r="A51" s="134">
        <v>48</v>
      </c>
      <c r="B51" s="25"/>
      <c r="C51" s="25" t="s">
        <v>3519</v>
      </c>
      <c r="D51" s="25" t="s">
        <v>3678</v>
      </c>
      <c r="E51" s="84" t="s">
        <v>2610</v>
      </c>
      <c r="F51" s="84" t="s">
        <v>3735</v>
      </c>
      <c r="G51" s="25" t="s">
        <v>2841</v>
      </c>
      <c r="H51" s="25" t="s">
        <v>1295</v>
      </c>
      <c r="I51" s="68" t="s">
        <v>175</v>
      </c>
      <c r="J51" s="68" t="str">
        <f t="shared" si="0"/>
        <v>MP103010100108. Modernizar 2 museos como bienes culturales a cargo del INCIVA durante el periodo de gobierno</v>
      </c>
      <c r="K51" s="68" t="s">
        <v>120</v>
      </c>
      <c r="M51" s="25" t="s">
        <v>77</v>
      </c>
      <c r="N51" s="133">
        <v>2</v>
      </c>
      <c r="O51" s="133">
        <v>2019</v>
      </c>
      <c r="P51" s="133">
        <v>2</v>
      </c>
      <c r="Q51" s="133">
        <v>2</v>
      </c>
      <c r="R51" s="133">
        <v>2</v>
      </c>
      <c r="S51" s="133">
        <v>2</v>
      </c>
      <c r="T51" s="133">
        <v>2</v>
      </c>
      <c r="U51" s="84">
        <v>10301001</v>
      </c>
      <c r="V51" s="61" t="s">
        <v>5073</v>
      </c>
    </row>
    <row r="52" spans="1:22" s="15" customFormat="1" ht="52" hidden="1" x14ac:dyDescent="0.3">
      <c r="A52" s="134">
        <v>49</v>
      </c>
      <c r="B52" s="25"/>
      <c r="C52" s="25" t="s">
        <v>3519</v>
      </c>
      <c r="D52" s="25" t="s">
        <v>3678</v>
      </c>
      <c r="E52" s="84" t="s">
        <v>2610</v>
      </c>
      <c r="F52" s="84" t="s">
        <v>3736</v>
      </c>
      <c r="G52" s="25" t="s">
        <v>2842</v>
      </c>
      <c r="H52" s="25" t="s">
        <v>1295</v>
      </c>
      <c r="I52" s="68" t="s">
        <v>2027</v>
      </c>
      <c r="J52" s="68" t="str">
        <f t="shared" si="0"/>
        <v>MP103010100109. Incrementar a 939.750 (5%) el número de visitantes en los centros operativos de INCIVA a través de actividades de apropiación del conocimiento durante el cuatrienio</v>
      </c>
      <c r="K52" s="68" t="s">
        <v>120</v>
      </c>
      <c r="M52" s="138" t="s">
        <v>85</v>
      </c>
      <c r="N52" s="136">
        <v>895000</v>
      </c>
      <c r="O52" s="133">
        <v>2019</v>
      </c>
      <c r="P52" s="136">
        <v>939750</v>
      </c>
      <c r="Q52" s="136">
        <v>200000</v>
      </c>
      <c r="R52" s="136">
        <v>429750</v>
      </c>
      <c r="S52" s="136">
        <v>639750</v>
      </c>
      <c r="T52" s="136">
        <v>939750</v>
      </c>
      <c r="U52" s="84">
        <v>10301001</v>
      </c>
      <c r="V52" s="61" t="s">
        <v>5073</v>
      </c>
    </row>
    <row r="53" spans="1:22" s="15" customFormat="1" ht="78" hidden="1" x14ac:dyDescent="0.3">
      <c r="A53" s="134">
        <v>50</v>
      </c>
      <c r="B53" s="25"/>
      <c r="C53" s="25" t="s">
        <v>3520</v>
      </c>
      <c r="D53" s="25" t="s">
        <v>3678</v>
      </c>
      <c r="E53" s="84" t="s">
        <v>2611</v>
      </c>
      <c r="F53" s="84" t="s">
        <v>3737</v>
      </c>
      <c r="G53" s="25" t="s">
        <v>2843</v>
      </c>
      <c r="H53" s="25" t="s">
        <v>2138</v>
      </c>
      <c r="I53" s="68" t="s">
        <v>178</v>
      </c>
      <c r="J53" s="68" t="str">
        <f t="shared" si="0"/>
        <v>MP103010200101. Implementar en 33 Instituciones Etnoeducativas Afrocolombianas oficiales de los municipios no certificados del Valle del Cauca, los Proyectos Educativos Comunitarios según su entorno, durante el periodo de gobierno.</v>
      </c>
      <c r="K53" s="68" t="s">
        <v>94</v>
      </c>
      <c r="M53" s="138" t="s">
        <v>85</v>
      </c>
      <c r="N53" s="133">
        <v>1</v>
      </c>
      <c r="O53" s="133">
        <v>2019</v>
      </c>
      <c r="P53" s="133">
        <v>33</v>
      </c>
      <c r="Q53" s="133">
        <v>3</v>
      </c>
      <c r="R53" s="133">
        <v>13</v>
      </c>
      <c r="S53" s="133">
        <v>23</v>
      </c>
      <c r="T53" s="133">
        <v>33</v>
      </c>
      <c r="U53" s="84">
        <v>10301001</v>
      </c>
      <c r="V53" s="61" t="s">
        <v>5073</v>
      </c>
    </row>
    <row r="54" spans="1:22" s="15" customFormat="1" ht="65" hidden="1" x14ac:dyDescent="0.3">
      <c r="A54" s="134">
        <v>51</v>
      </c>
      <c r="B54" s="25"/>
      <c r="C54" s="25" t="s">
        <v>3520</v>
      </c>
      <c r="D54" s="25" t="s">
        <v>3678</v>
      </c>
      <c r="E54" s="84" t="s">
        <v>2611</v>
      </c>
      <c r="F54" s="84" t="s">
        <v>3738</v>
      </c>
      <c r="G54" s="25" t="s">
        <v>2844</v>
      </c>
      <c r="H54" s="25" t="s">
        <v>2138</v>
      </c>
      <c r="I54" s="68" t="s">
        <v>180</v>
      </c>
      <c r="J54" s="68" t="str">
        <f t="shared" si="0"/>
        <v>MP103010200102. Implementar en 149 Instituciones Educativas oficiales de los municipios no certificados del Valle del Cauca, la Cátedra de Estudios afrocolombianos durante el periodo de gobierno.</v>
      </c>
      <c r="K54" s="68" t="s">
        <v>94</v>
      </c>
      <c r="M54" s="138" t="s">
        <v>85</v>
      </c>
      <c r="N54" s="133">
        <v>33</v>
      </c>
      <c r="O54" s="133">
        <v>2019</v>
      </c>
      <c r="P54" s="133">
        <v>149</v>
      </c>
      <c r="Q54" s="133">
        <v>17</v>
      </c>
      <c r="R54" s="133">
        <v>50</v>
      </c>
      <c r="S54" s="133">
        <v>83</v>
      </c>
      <c r="T54" s="133">
        <v>149</v>
      </c>
      <c r="U54" s="84">
        <v>10301001</v>
      </c>
      <c r="V54" s="61" t="s">
        <v>5073</v>
      </c>
    </row>
    <row r="55" spans="1:22" s="15" customFormat="1" ht="78" hidden="1" x14ac:dyDescent="0.3">
      <c r="A55" s="134">
        <v>52</v>
      </c>
      <c r="B55" s="25"/>
      <c r="C55" s="25" t="s">
        <v>3521</v>
      </c>
      <c r="D55" s="25" t="s">
        <v>3678</v>
      </c>
      <c r="E55" s="84" t="s">
        <v>2612</v>
      </c>
      <c r="F55" s="84" t="s">
        <v>3739</v>
      </c>
      <c r="G55" s="25" t="s">
        <v>2845</v>
      </c>
      <c r="H55" s="25" t="s">
        <v>1632</v>
      </c>
      <c r="I55" s="68" t="s">
        <v>1664</v>
      </c>
      <c r="J55" s="68" t="str">
        <f t="shared" si="0"/>
        <v xml:space="preserve">MP103010300101. Ejecutar 6 proyectos de protección y salvaguardia del patrimonio cultural con recursos del Impuesto Nacional al Consumo INC, en los municipios del Valle del Cauca durante el período de gobierno, a partir del 2021. (PES Marimba) </v>
      </c>
      <c r="K55" s="68" t="s">
        <v>141</v>
      </c>
      <c r="M55" s="138" t="s">
        <v>85</v>
      </c>
      <c r="N55" s="133">
        <v>8</v>
      </c>
      <c r="O55" s="133">
        <v>2019</v>
      </c>
      <c r="P55" s="133">
        <v>6</v>
      </c>
      <c r="Q55" s="133">
        <v>0</v>
      </c>
      <c r="R55" s="133">
        <v>2</v>
      </c>
      <c r="S55" s="133">
        <v>4</v>
      </c>
      <c r="T55" s="133">
        <v>6</v>
      </c>
      <c r="U55" s="84">
        <v>10301001</v>
      </c>
      <c r="V55" s="61" t="s">
        <v>5073</v>
      </c>
    </row>
    <row r="56" spans="1:22" s="15" customFormat="1" ht="52" hidden="1" x14ac:dyDescent="0.3">
      <c r="A56" s="134">
        <v>53</v>
      </c>
      <c r="B56" s="25"/>
      <c r="C56" s="25" t="s">
        <v>3522</v>
      </c>
      <c r="D56" s="25" t="s">
        <v>3678</v>
      </c>
      <c r="E56" s="84" t="s">
        <v>2613</v>
      </c>
      <c r="F56" s="84" t="s">
        <v>3740</v>
      </c>
      <c r="G56" s="25" t="s">
        <v>2846</v>
      </c>
      <c r="H56" s="25" t="s">
        <v>2139</v>
      </c>
      <c r="I56" s="68" t="s">
        <v>1328</v>
      </c>
      <c r="J56" s="68" t="str">
        <f t="shared" si="0"/>
        <v>MP103010400101. Ejecutar 3 proyectos para el fortalecimiento y posicionamiento del paisaje cultural cafetero PCC durante el período de gobierno, a partir del año 2021.</v>
      </c>
      <c r="K56" s="68" t="s">
        <v>141</v>
      </c>
      <c r="M56" s="138" t="s">
        <v>85</v>
      </c>
      <c r="N56" s="133">
        <v>4</v>
      </c>
      <c r="O56" s="133">
        <v>2019</v>
      </c>
      <c r="P56" s="133">
        <v>3</v>
      </c>
      <c r="Q56" s="133">
        <v>0</v>
      </c>
      <c r="R56" s="133">
        <v>1</v>
      </c>
      <c r="S56" s="133">
        <v>2</v>
      </c>
      <c r="T56" s="133">
        <v>3</v>
      </c>
      <c r="U56" s="84">
        <v>10301001</v>
      </c>
      <c r="V56" s="61" t="s">
        <v>5073</v>
      </c>
    </row>
    <row r="57" spans="1:22" s="15" customFormat="1" ht="52" hidden="1" x14ac:dyDescent="0.3">
      <c r="A57" s="134">
        <v>54</v>
      </c>
      <c r="B57" s="25"/>
      <c r="C57" s="25" t="s">
        <v>3522</v>
      </c>
      <c r="D57" s="25" t="s">
        <v>3678</v>
      </c>
      <c r="E57" s="84" t="s">
        <v>2613</v>
      </c>
      <c r="F57" s="84" t="s">
        <v>3741</v>
      </c>
      <c r="G57" s="25" t="s">
        <v>2847</v>
      </c>
      <c r="H57" s="25" t="s">
        <v>2139</v>
      </c>
      <c r="I57" s="68" t="s">
        <v>185</v>
      </c>
      <c r="J57" s="68" t="str">
        <f t="shared" si="0"/>
        <v>MP103010400102. Ejecutar 1 proyecto para el apoyo, divulgación y fortalecimiento del paisaje cultural cafetero cada año, durante el periodo de gobierno</v>
      </c>
      <c r="K57" s="68" t="s">
        <v>171</v>
      </c>
      <c r="M57" s="138" t="s">
        <v>77</v>
      </c>
      <c r="N57" s="133">
        <v>1</v>
      </c>
      <c r="O57" s="133">
        <v>2019</v>
      </c>
      <c r="P57" s="133">
        <v>1</v>
      </c>
      <c r="Q57" s="133">
        <v>1</v>
      </c>
      <c r="R57" s="133">
        <v>1</v>
      </c>
      <c r="S57" s="133">
        <v>1</v>
      </c>
      <c r="T57" s="133">
        <v>1</v>
      </c>
      <c r="U57" s="84">
        <v>10301001</v>
      </c>
      <c r="V57" s="61" t="s">
        <v>5073</v>
      </c>
    </row>
    <row r="58" spans="1:22" s="15" customFormat="1" ht="52" hidden="1" x14ac:dyDescent="0.3">
      <c r="A58" s="134">
        <v>55</v>
      </c>
      <c r="B58" s="66"/>
      <c r="C58" s="25" t="s">
        <v>3523</v>
      </c>
      <c r="D58" s="25" t="s">
        <v>3678</v>
      </c>
      <c r="E58" s="84" t="s">
        <v>2614</v>
      </c>
      <c r="F58" s="84" t="s">
        <v>3742</v>
      </c>
      <c r="G58" s="66" t="s">
        <v>2848</v>
      </c>
      <c r="H58" s="140" t="s">
        <v>1633</v>
      </c>
      <c r="I58" s="76" t="s">
        <v>1634</v>
      </c>
      <c r="J58" s="68" t="str">
        <f t="shared" si="0"/>
        <v>MP103020100101. Ejecutar 2 encuentros de intercambio de saberes tradicionales y costumbres de la mujer Afro e Indígena, en el periodo de gobierno</v>
      </c>
      <c r="K58" s="68" t="s">
        <v>187</v>
      </c>
      <c r="M58" s="140" t="s">
        <v>85</v>
      </c>
      <c r="N58" s="133">
        <v>0</v>
      </c>
      <c r="O58" s="133">
        <v>2019</v>
      </c>
      <c r="P58" s="137">
        <v>2</v>
      </c>
      <c r="Q58" s="137">
        <v>0</v>
      </c>
      <c r="R58" s="137">
        <v>0</v>
      </c>
      <c r="S58" s="137">
        <v>1</v>
      </c>
      <c r="T58" s="137">
        <v>2</v>
      </c>
      <c r="U58" s="84">
        <v>10302001</v>
      </c>
      <c r="V58" s="61" t="s">
        <v>5074</v>
      </c>
    </row>
    <row r="59" spans="1:22" s="15" customFormat="1" ht="39" hidden="1" x14ac:dyDescent="0.3">
      <c r="A59" s="134">
        <v>56</v>
      </c>
      <c r="B59" s="25"/>
      <c r="C59" s="25" t="s">
        <v>3523</v>
      </c>
      <c r="D59" s="25" t="s">
        <v>3678</v>
      </c>
      <c r="E59" s="84" t="s">
        <v>2614</v>
      </c>
      <c r="F59" s="84" t="s">
        <v>3743</v>
      </c>
      <c r="G59" s="66" t="s">
        <v>2849</v>
      </c>
      <c r="H59" s="140" t="s">
        <v>1633</v>
      </c>
      <c r="I59" s="76" t="s">
        <v>193</v>
      </c>
      <c r="J59" s="68" t="str">
        <f t="shared" si="0"/>
        <v>MP103020100102. Ejecutar 8 talleres y eventos orientados a promover el reconocimiento e identidad de la mujer vallecauca, en el cuatrienio</v>
      </c>
      <c r="K59" s="68" t="s">
        <v>187</v>
      </c>
      <c r="M59" s="138" t="s">
        <v>85</v>
      </c>
      <c r="N59" s="133">
        <v>4</v>
      </c>
      <c r="O59" s="133">
        <v>2019</v>
      </c>
      <c r="P59" s="133">
        <v>8</v>
      </c>
      <c r="Q59" s="133">
        <v>0</v>
      </c>
      <c r="R59" s="133">
        <v>0</v>
      </c>
      <c r="S59" s="133">
        <v>4</v>
      </c>
      <c r="T59" s="133">
        <v>8</v>
      </c>
      <c r="U59" s="84">
        <v>10302001</v>
      </c>
      <c r="V59" s="61" t="s">
        <v>5074</v>
      </c>
    </row>
    <row r="60" spans="1:22" s="15" customFormat="1" ht="52" hidden="1" x14ac:dyDescent="0.3">
      <c r="A60" s="134">
        <v>57</v>
      </c>
      <c r="B60" s="138"/>
      <c r="C60" s="25" t="s">
        <v>3524</v>
      </c>
      <c r="D60" s="25" t="s">
        <v>3679</v>
      </c>
      <c r="E60" s="84" t="s">
        <v>2615</v>
      </c>
      <c r="F60" s="84" t="s">
        <v>3744</v>
      </c>
      <c r="G60" s="138" t="s">
        <v>2850</v>
      </c>
      <c r="H60" s="138" t="s">
        <v>1635</v>
      </c>
      <c r="I60" s="76" t="s">
        <v>197</v>
      </c>
      <c r="J60" s="68" t="str">
        <f t="shared" si="0"/>
        <v>MP103020200201. Realizar 320 eventos artísticos y culturales</v>
      </c>
      <c r="K60" s="68" t="s">
        <v>194</v>
      </c>
      <c r="M60" s="138" t="s">
        <v>77</v>
      </c>
      <c r="N60" s="133">
        <v>320</v>
      </c>
      <c r="O60" s="133">
        <v>2019</v>
      </c>
      <c r="P60" s="133">
        <v>320</v>
      </c>
      <c r="Q60" s="133">
        <v>320</v>
      </c>
      <c r="R60" s="133">
        <v>320</v>
      </c>
      <c r="S60" s="133">
        <v>320</v>
      </c>
      <c r="T60" s="133">
        <v>320</v>
      </c>
      <c r="U60" s="84">
        <v>10302002</v>
      </c>
      <c r="V60" s="61" t="s">
        <v>5075</v>
      </c>
    </row>
    <row r="61" spans="1:22" s="15" customFormat="1" ht="52" hidden="1" x14ac:dyDescent="0.3">
      <c r="A61" s="134">
        <v>58</v>
      </c>
      <c r="B61" s="138"/>
      <c r="C61" s="25" t="s">
        <v>3524</v>
      </c>
      <c r="D61" s="25" t="s">
        <v>3679</v>
      </c>
      <c r="E61" s="84" t="s">
        <v>2615</v>
      </c>
      <c r="F61" s="84" t="s">
        <v>3745</v>
      </c>
      <c r="G61" s="138" t="s">
        <v>2851</v>
      </c>
      <c r="H61" s="138" t="s">
        <v>1635</v>
      </c>
      <c r="I61" s="76" t="s">
        <v>1636</v>
      </c>
      <c r="J61" s="68" t="str">
        <f t="shared" si="0"/>
        <v>MP103020200202. Realizar 10 nuevas creaciones artísticas y culturales de las facultades y grupos profesionales de Bellas Artes</v>
      </c>
      <c r="K61" s="68" t="s">
        <v>194</v>
      </c>
      <c r="M61" s="138" t="s">
        <v>204</v>
      </c>
      <c r="N61" s="133">
        <v>10</v>
      </c>
      <c r="O61" s="133">
        <v>2019</v>
      </c>
      <c r="P61" s="133">
        <v>10</v>
      </c>
      <c r="Q61" s="133">
        <v>10</v>
      </c>
      <c r="R61" s="133">
        <v>10</v>
      </c>
      <c r="S61" s="133">
        <v>10</v>
      </c>
      <c r="T61" s="133">
        <v>10</v>
      </c>
      <c r="U61" s="84">
        <v>10302002</v>
      </c>
      <c r="V61" s="61" t="s">
        <v>5075</v>
      </c>
    </row>
    <row r="62" spans="1:22" s="15" customFormat="1" ht="52" hidden="1" x14ac:dyDescent="0.3">
      <c r="A62" s="134">
        <v>59</v>
      </c>
      <c r="B62" s="138"/>
      <c r="C62" s="25" t="s">
        <v>3524</v>
      </c>
      <c r="D62" s="25" t="s">
        <v>3679</v>
      </c>
      <c r="E62" s="84" t="s">
        <v>2615</v>
      </c>
      <c r="F62" s="84" t="s">
        <v>3746</v>
      </c>
      <c r="G62" s="138" t="s">
        <v>2852</v>
      </c>
      <c r="H62" s="138" t="s">
        <v>1635</v>
      </c>
      <c r="I62" s="76" t="s">
        <v>200</v>
      </c>
      <c r="J62" s="68" t="str">
        <f t="shared" si="0"/>
        <v>MP103020200203. Realizar 3 publicaciones academicas, artisticas o investigativas en arte de las Facultades del Instituto Departamental de Bellas Artes</v>
      </c>
      <c r="K62" s="68" t="s">
        <v>194</v>
      </c>
      <c r="M62" s="138" t="s">
        <v>85</v>
      </c>
      <c r="N62" s="133">
        <v>3</v>
      </c>
      <c r="O62" s="133">
        <v>2019</v>
      </c>
      <c r="P62" s="133">
        <v>3</v>
      </c>
      <c r="Q62" s="133">
        <v>0</v>
      </c>
      <c r="R62" s="133">
        <v>1</v>
      </c>
      <c r="S62" s="133">
        <v>2</v>
      </c>
      <c r="T62" s="133">
        <v>3</v>
      </c>
      <c r="U62" s="84">
        <v>10302002</v>
      </c>
      <c r="V62" s="61" t="s">
        <v>5075</v>
      </c>
    </row>
    <row r="63" spans="1:22" s="15" customFormat="1" ht="65" hidden="1" x14ac:dyDescent="0.3">
      <c r="A63" s="134">
        <v>60</v>
      </c>
      <c r="B63" s="138"/>
      <c r="C63" s="25" t="s">
        <v>3524</v>
      </c>
      <c r="D63" s="25" t="s">
        <v>3679</v>
      </c>
      <c r="E63" s="84" t="s">
        <v>2615</v>
      </c>
      <c r="F63" s="84" t="s">
        <v>3747</v>
      </c>
      <c r="G63" s="138" t="s">
        <v>2853</v>
      </c>
      <c r="H63" s="138" t="s">
        <v>1635</v>
      </c>
      <c r="I63" s="76" t="s">
        <v>1631</v>
      </c>
      <c r="J63" s="68" t="str">
        <f t="shared" si="0"/>
        <v>MP103020200204. Financiar 260 eventos, proyectos y/o actividades artísticas y culturales, con recursos financieros en los municipios del departamento del Valle del Cauca, durante el período de gobierno</v>
      </c>
      <c r="K63" s="68" t="s">
        <v>141</v>
      </c>
      <c r="M63" s="138" t="s">
        <v>85</v>
      </c>
      <c r="N63" s="133">
        <v>90</v>
      </c>
      <c r="O63" s="133">
        <v>2019</v>
      </c>
      <c r="P63" s="133">
        <v>260</v>
      </c>
      <c r="Q63" s="133">
        <v>65</v>
      </c>
      <c r="R63" s="133">
        <v>130</v>
      </c>
      <c r="S63" s="133">
        <v>195</v>
      </c>
      <c r="T63" s="133">
        <v>260</v>
      </c>
      <c r="U63" s="84">
        <v>10302002</v>
      </c>
      <c r="V63" s="61" t="s">
        <v>5075</v>
      </c>
    </row>
    <row r="64" spans="1:22" s="15" customFormat="1" ht="52" hidden="1" x14ac:dyDescent="0.3">
      <c r="A64" s="134">
        <v>61</v>
      </c>
      <c r="B64" s="76"/>
      <c r="C64" s="25" t="s">
        <v>3524</v>
      </c>
      <c r="D64" s="25" t="s">
        <v>3679</v>
      </c>
      <c r="E64" s="84" t="s">
        <v>2615</v>
      </c>
      <c r="F64" s="84" t="s">
        <v>3748</v>
      </c>
      <c r="G64" s="138" t="s">
        <v>2854</v>
      </c>
      <c r="H64" s="138" t="s">
        <v>1635</v>
      </c>
      <c r="I64" s="76" t="s">
        <v>203</v>
      </c>
      <c r="J64" s="68" t="str">
        <f t="shared" si="0"/>
        <v>MP103020200205. Realizar 36 conciertos de música sinfónica en los municipios del departamento del Valle del Cauca, durante el período de gobierno</v>
      </c>
      <c r="K64" s="68" t="s">
        <v>141</v>
      </c>
      <c r="M64" s="25" t="s">
        <v>85</v>
      </c>
      <c r="N64" s="133">
        <v>12</v>
      </c>
      <c r="O64" s="133">
        <v>2019</v>
      </c>
      <c r="P64" s="133">
        <v>36</v>
      </c>
      <c r="Q64" s="133">
        <v>9</v>
      </c>
      <c r="R64" s="133">
        <v>18</v>
      </c>
      <c r="S64" s="133">
        <v>27</v>
      </c>
      <c r="T64" s="133">
        <v>36</v>
      </c>
      <c r="U64" s="84">
        <v>10302002</v>
      </c>
      <c r="V64" s="61" t="s">
        <v>5075</v>
      </c>
    </row>
    <row r="65" spans="1:22" s="15" customFormat="1" ht="52" hidden="1" x14ac:dyDescent="0.3">
      <c r="A65" s="134">
        <v>62</v>
      </c>
      <c r="B65" s="138"/>
      <c r="C65" s="25" t="s">
        <v>3524</v>
      </c>
      <c r="D65" s="25" t="s">
        <v>3679</v>
      </c>
      <c r="E65" s="84" t="s">
        <v>2615</v>
      </c>
      <c r="F65" s="84" t="s">
        <v>3749</v>
      </c>
      <c r="G65" s="138" t="s">
        <v>2855</v>
      </c>
      <c r="H65" s="138" t="s">
        <v>1635</v>
      </c>
      <c r="I65" s="76" t="s">
        <v>1637</v>
      </c>
      <c r="J65" s="68" t="str">
        <f t="shared" si="0"/>
        <v>MP103020200206. Realizar 70 jornadas del programa "Viernes de la Cultura" en articulación con los municipios del departamento, durante el periodo de gobierno</v>
      </c>
      <c r="K65" s="68" t="s">
        <v>141</v>
      </c>
      <c r="M65" s="25" t="s">
        <v>85</v>
      </c>
      <c r="N65" s="133">
        <v>60</v>
      </c>
      <c r="O65" s="133">
        <v>2019</v>
      </c>
      <c r="P65" s="133">
        <v>70</v>
      </c>
      <c r="Q65" s="133">
        <v>18</v>
      </c>
      <c r="R65" s="133">
        <v>36</v>
      </c>
      <c r="S65" s="133">
        <v>54</v>
      </c>
      <c r="T65" s="133">
        <v>70</v>
      </c>
      <c r="U65" s="84">
        <v>10302002</v>
      </c>
      <c r="V65" s="61" t="s">
        <v>5075</v>
      </c>
    </row>
    <row r="66" spans="1:22" s="15" customFormat="1" ht="65" hidden="1" x14ac:dyDescent="0.3">
      <c r="A66" s="134">
        <v>63</v>
      </c>
      <c r="B66" s="138"/>
      <c r="C66" s="25" t="s">
        <v>3524</v>
      </c>
      <c r="D66" s="25" t="s">
        <v>3679</v>
      </c>
      <c r="E66" s="84" t="s">
        <v>2615</v>
      </c>
      <c r="F66" s="84" t="s">
        <v>3750</v>
      </c>
      <c r="G66" s="138" t="s">
        <v>2856</v>
      </c>
      <c r="H66" s="138" t="s">
        <v>1635</v>
      </c>
      <c r="I66" s="68" t="s">
        <v>205</v>
      </c>
      <c r="J66" s="68" t="str">
        <f t="shared" si="0"/>
        <v>MP103020200207. Conmemorar 10 fechas de importancia internacionales, nacionales y tradiciones culturales de los territorios Afro del Valle del Cuca anualmente durante el periodo de gobierno</v>
      </c>
      <c r="K66" s="68" t="s">
        <v>171</v>
      </c>
      <c r="M66" s="25" t="s">
        <v>85</v>
      </c>
      <c r="N66" s="133">
        <v>3</v>
      </c>
      <c r="O66" s="133">
        <v>2019</v>
      </c>
      <c r="P66" s="133">
        <v>10</v>
      </c>
      <c r="Q66" s="133">
        <v>0</v>
      </c>
      <c r="R66" s="133">
        <v>10</v>
      </c>
      <c r="S66" s="133">
        <v>10</v>
      </c>
      <c r="T66" s="133">
        <v>10</v>
      </c>
      <c r="U66" s="84">
        <v>10302002</v>
      </c>
      <c r="V66" s="61" t="s">
        <v>5075</v>
      </c>
    </row>
    <row r="67" spans="1:22" s="15" customFormat="1" ht="91" hidden="1" x14ac:dyDescent="0.3">
      <c r="A67" s="134">
        <v>64</v>
      </c>
      <c r="B67" s="138"/>
      <c r="C67" s="25" t="s">
        <v>3524</v>
      </c>
      <c r="D67" s="25" t="s">
        <v>3679</v>
      </c>
      <c r="E67" s="84" t="s">
        <v>2615</v>
      </c>
      <c r="F67" s="84" t="s">
        <v>3751</v>
      </c>
      <c r="G67" s="138" t="s">
        <v>2857</v>
      </c>
      <c r="H67" s="138" t="s">
        <v>1635</v>
      </c>
      <c r="I67" s="68" t="s">
        <v>207</v>
      </c>
      <c r="J67" s="68" t="str">
        <f t="shared" si="0"/>
        <v>MP103020200208. Beneficiar a 12000 personas mediante la ejecución del programa "Danza al Valle" con procesos de formación artística y de públicos con danza clásica y/o danza contemporánea promoviendo la vinculación de bailarines de danza como docentes artísticos durante el cuatrienio</v>
      </c>
      <c r="K67" s="68" t="s">
        <v>132</v>
      </c>
      <c r="M67" s="25" t="s">
        <v>85</v>
      </c>
      <c r="N67" s="133">
        <v>11471</v>
      </c>
      <c r="O67" s="133">
        <v>2019</v>
      </c>
      <c r="P67" s="133">
        <v>12000</v>
      </c>
      <c r="Q67" s="133">
        <v>1000</v>
      </c>
      <c r="R67" s="133">
        <v>5000</v>
      </c>
      <c r="S67" s="133">
        <v>9000</v>
      </c>
      <c r="T67" s="133">
        <v>12000</v>
      </c>
      <c r="U67" s="84">
        <v>10302002</v>
      </c>
      <c r="V67" s="61" t="s">
        <v>5075</v>
      </c>
    </row>
    <row r="68" spans="1:22" s="15" customFormat="1" ht="52" hidden="1" x14ac:dyDescent="0.3">
      <c r="A68" s="134">
        <v>65</v>
      </c>
      <c r="B68" s="138"/>
      <c r="C68" s="25" t="s">
        <v>3524</v>
      </c>
      <c r="D68" s="25" t="s">
        <v>3679</v>
      </c>
      <c r="E68" s="84" t="s">
        <v>2615</v>
      </c>
      <c r="F68" s="84" t="s">
        <v>3752</v>
      </c>
      <c r="G68" s="138" t="s">
        <v>2858</v>
      </c>
      <c r="H68" s="138" t="s">
        <v>1635</v>
      </c>
      <c r="I68" s="68" t="s">
        <v>209</v>
      </c>
      <c r="J68" s="68" t="str">
        <f t="shared" si="0"/>
        <v>MP103020200209. Beneficiar a 750 niños talentos excepcionales para la danza identificados en los territorios mediante la ejecución del programa "Danza al Barrio" durante el cuatrienio</v>
      </c>
      <c r="K68" s="68" t="s">
        <v>132</v>
      </c>
      <c r="M68" s="25" t="s">
        <v>85</v>
      </c>
      <c r="N68" s="133">
        <v>550</v>
      </c>
      <c r="O68" s="133">
        <v>2019</v>
      </c>
      <c r="P68" s="133">
        <v>750</v>
      </c>
      <c r="Q68" s="137">
        <v>0</v>
      </c>
      <c r="R68" s="137">
        <v>250</v>
      </c>
      <c r="S68" s="137">
        <v>500</v>
      </c>
      <c r="T68" s="137">
        <v>750</v>
      </c>
      <c r="U68" s="84">
        <v>10302002</v>
      </c>
      <c r="V68" s="61" t="s">
        <v>5075</v>
      </c>
    </row>
    <row r="69" spans="1:22" s="15" customFormat="1" ht="52" hidden="1" x14ac:dyDescent="0.3">
      <c r="A69" s="134">
        <v>66</v>
      </c>
      <c r="B69" s="138"/>
      <c r="C69" s="25" t="s">
        <v>3524</v>
      </c>
      <c r="D69" s="25" t="s">
        <v>3679</v>
      </c>
      <c r="E69" s="84" t="s">
        <v>2615</v>
      </c>
      <c r="F69" s="84" t="s">
        <v>3753</v>
      </c>
      <c r="G69" s="138" t="s">
        <v>2859</v>
      </c>
      <c r="H69" s="138" t="s">
        <v>1635</v>
      </c>
      <c r="I69" s="68" t="s">
        <v>210</v>
      </c>
      <c r="J69" s="68" t="str">
        <f t="shared" ref="J69:J132" si="1">G69&amp;". "&amp;I69</f>
        <v>MP103020200210. Realizar 25 obras de repertorio de danza vinculando coreógrafos y maestros invitados para su creación y/o reposición durante el cuatrienio</v>
      </c>
      <c r="K69" s="68" t="s">
        <v>132</v>
      </c>
      <c r="M69" s="25" t="s">
        <v>85</v>
      </c>
      <c r="N69" s="133">
        <v>25</v>
      </c>
      <c r="O69" s="133">
        <v>2019</v>
      </c>
      <c r="P69" s="133">
        <v>25</v>
      </c>
      <c r="Q69" s="137">
        <v>6</v>
      </c>
      <c r="R69" s="137">
        <v>12</v>
      </c>
      <c r="S69" s="137">
        <v>19</v>
      </c>
      <c r="T69" s="137">
        <v>25</v>
      </c>
      <c r="U69" s="84">
        <v>10302002</v>
      </c>
      <c r="V69" s="61" t="s">
        <v>5075</v>
      </c>
    </row>
    <row r="70" spans="1:22" s="15" customFormat="1" ht="52" hidden="1" x14ac:dyDescent="0.3">
      <c r="A70" s="134">
        <v>67</v>
      </c>
      <c r="B70" s="138"/>
      <c r="C70" s="25" t="s">
        <v>3524</v>
      </c>
      <c r="D70" s="25" t="s">
        <v>3679</v>
      </c>
      <c r="E70" s="84" t="s">
        <v>2615</v>
      </c>
      <c r="F70" s="84" t="s">
        <v>3754</v>
      </c>
      <c r="G70" s="138" t="s">
        <v>2860</v>
      </c>
      <c r="H70" s="138" t="s">
        <v>1635</v>
      </c>
      <c r="I70" s="68" t="s">
        <v>211</v>
      </c>
      <c r="J70" s="68" t="str">
        <f t="shared" si="1"/>
        <v>MP103020200211. Realizar 240 funciones artísticas de danza en las líneas de ballet, danza contemporánea y folclor a nivel departamental y nacional durante el cuatrienio</v>
      </c>
      <c r="K70" s="68" t="s">
        <v>132</v>
      </c>
      <c r="M70" s="25" t="s">
        <v>85</v>
      </c>
      <c r="N70" s="133">
        <v>240</v>
      </c>
      <c r="O70" s="133" t="s">
        <v>212</v>
      </c>
      <c r="P70" s="133">
        <v>240</v>
      </c>
      <c r="Q70" s="137">
        <v>60</v>
      </c>
      <c r="R70" s="137">
        <v>120</v>
      </c>
      <c r="S70" s="137">
        <v>180</v>
      </c>
      <c r="T70" s="137">
        <v>240</v>
      </c>
      <c r="U70" s="84">
        <v>10302002</v>
      </c>
      <c r="V70" s="61" t="s">
        <v>5075</v>
      </c>
    </row>
    <row r="71" spans="1:22" s="15" customFormat="1" ht="65" hidden="1" x14ac:dyDescent="0.3">
      <c r="A71" s="134">
        <v>68</v>
      </c>
      <c r="B71" s="138"/>
      <c r="C71" s="25" t="s">
        <v>3524</v>
      </c>
      <c r="D71" s="25" t="s">
        <v>3679</v>
      </c>
      <c r="E71" s="84" t="s">
        <v>2615</v>
      </c>
      <c r="F71" s="84" t="s">
        <v>3755</v>
      </c>
      <c r="G71" s="138" t="s">
        <v>2861</v>
      </c>
      <c r="H71" s="138" t="s">
        <v>1635</v>
      </c>
      <c r="I71" s="68" t="s">
        <v>1640</v>
      </c>
      <c r="J71" s="68" t="str">
        <f t="shared" si="1"/>
        <v>MP103020200212. Dirigir el 50% de las funciones artísticas en danza realizadas por Incolballet a niñez, adolescencia y juventud estimulando el consumo cultural en el Valle del Cauca anualmente</v>
      </c>
      <c r="K71" s="68" t="s">
        <v>132</v>
      </c>
      <c r="M71" s="25" t="s">
        <v>77</v>
      </c>
      <c r="N71" s="132">
        <v>0.5</v>
      </c>
      <c r="O71" s="133">
        <v>2019</v>
      </c>
      <c r="P71" s="132">
        <v>0.5</v>
      </c>
      <c r="Q71" s="137">
        <v>50</v>
      </c>
      <c r="R71" s="137">
        <v>50</v>
      </c>
      <c r="S71" s="137">
        <v>50</v>
      </c>
      <c r="T71" s="137">
        <v>50</v>
      </c>
      <c r="U71" s="84">
        <v>10302002</v>
      </c>
      <c r="V71" s="61" t="s">
        <v>5075</v>
      </c>
    </row>
    <row r="72" spans="1:22" s="15" customFormat="1" ht="52" hidden="1" x14ac:dyDescent="0.3">
      <c r="A72" s="134">
        <v>69</v>
      </c>
      <c r="B72" s="138"/>
      <c r="C72" s="25" t="s">
        <v>3524</v>
      </c>
      <c r="D72" s="25" t="s">
        <v>3679</v>
      </c>
      <c r="E72" s="84" t="s">
        <v>2615</v>
      </c>
      <c r="F72" s="84" t="s">
        <v>3756</v>
      </c>
      <c r="G72" s="138" t="s">
        <v>2862</v>
      </c>
      <c r="H72" s="138" t="s">
        <v>1635</v>
      </c>
      <c r="I72" s="68" t="s">
        <v>213</v>
      </c>
      <c r="J72" s="68" t="str">
        <f t="shared" si="1"/>
        <v xml:space="preserve">MP103020200213. Organizar 2 festivales internacionales de ballet durante el cuatrienio </v>
      </c>
      <c r="K72" s="68" t="s">
        <v>132</v>
      </c>
      <c r="M72" s="25" t="s">
        <v>85</v>
      </c>
      <c r="N72" s="133">
        <v>2</v>
      </c>
      <c r="O72" s="133">
        <v>2018</v>
      </c>
      <c r="P72" s="133">
        <v>2</v>
      </c>
      <c r="Q72" s="137">
        <v>1</v>
      </c>
      <c r="R72" s="137">
        <v>1</v>
      </c>
      <c r="S72" s="137">
        <v>2</v>
      </c>
      <c r="T72" s="137">
        <v>2</v>
      </c>
      <c r="U72" s="84">
        <v>10302002</v>
      </c>
      <c r="V72" s="61" t="s">
        <v>5075</v>
      </c>
    </row>
    <row r="73" spans="1:22" s="15" customFormat="1" ht="52" hidden="1" x14ac:dyDescent="0.3">
      <c r="A73" s="134">
        <v>70</v>
      </c>
      <c r="B73" s="138"/>
      <c r="C73" s="25" t="s">
        <v>3524</v>
      </c>
      <c r="D73" s="25" t="s">
        <v>3679</v>
      </c>
      <c r="E73" s="84" t="s">
        <v>2615</v>
      </c>
      <c r="F73" s="84" t="s">
        <v>3757</v>
      </c>
      <c r="G73" s="138" t="s">
        <v>2863</v>
      </c>
      <c r="H73" s="138" t="s">
        <v>1635</v>
      </c>
      <c r="I73" s="68" t="s">
        <v>214</v>
      </c>
      <c r="J73" s="68" t="str">
        <f t="shared" si="1"/>
        <v>MP103020200214. Formar a 150 profesores y/o monitores de danza mediante la ejecución de un proceso de cualificación artística en danza durante el cuatrienio</v>
      </c>
      <c r="K73" s="68" t="s">
        <v>132</v>
      </c>
      <c r="M73" s="25" t="s">
        <v>85</v>
      </c>
      <c r="N73" s="133">
        <v>22</v>
      </c>
      <c r="O73" s="133">
        <v>2019</v>
      </c>
      <c r="P73" s="133">
        <v>150</v>
      </c>
      <c r="Q73" s="137">
        <v>0</v>
      </c>
      <c r="R73" s="137">
        <v>50</v>
      </c>
      <c r="S73" s="137">
        <v>100</v>
      </c>
      <c r="T73" s="137">
        <v>150</v>
      </c>
      <c r="U73" s="84">
        <v>10302002</v>
      </c>
      <c r="V73" s="61" t="s">
        <v>5075</v>
      </c>
    </row>
    <row r="74" spans="1:22" s="15" customFormat="1" ht="78" hidden="1" x14ac:dyDescent="0.3">
      <c r="A74" s="134">
        <v>71</v>
      </c>
      <c r="B74" s="138"/>
      <c r="C74" s="25" t="s">
        <v>3524</v>
      </c>
      <c r="D74" s="25" t="s">
        <v>3679</v>
      </c>
      <c r="E74" s="84" t="s">
        <v>2615</v>
      </c>
      <c r="F74" s="84" t="s">
        <v>3758</v>
      </c>
      <c r="G74" s="138" t="s">
        <v>2864</v>
      </c>
      <c r="H74" s="138" t="s">
        <v>1635</v>
      </c>
      <c r="I74" s="68" t="s">
        <v>216</v>
      </c>
      <c r="J74" s="68" t="str">
        <f t="shared" si="1"/>
        <v>MP103020200215. Asegurar la prestación de los 18 servicios que presta la biblioteca departamental Jorge Garcés Borrero para el empoderamiento ciudadano, como pilar de la comunidad en la transformación de los individuos y realidades sociales</v>
      </c>
      <c r="K74" s="68" t="s">
        <v>217</v>
      </c>
      <c r="M74" s="25" t="s">
        <v>77</v>
      </c>
      <c r="N74" s="133">
        <v>15</v>
      </c>
      <c r="O74" s="133">
        <v>2019</v>
      </c>
      <c r="P74" s="133">
        <v>18</v>
      </c>
      <c r="Q74" s="133">
        <v>18</v>
      </c>
      <c r="R74" s="133">
        <v>18</v>
      </c>
      <c r="S74" s="133">
        <v>18</v>
      </c>
      <c r="T74" s="133">
        <v>18</v>
      </c>
      <c r="U74" s="84">
        <v>10302002</v>
      </c>
      <c r="V74" s="61" t="s">
        <v>5075</v>
      </c>
    </row>
    <row r="75" spans="1:22" s="15" customFormat="1" ht="52" hidden="1" x14ac:dyDescent="0.3">
      <c r="A75" s="134">
        <v>72</v>
      </c>
      <c r="B75" s="138"/>
      <c r="C75" s="25" t="s">
        <v>3524</v>
      </c>
      <c r="D75" s="25" t="s">
        <v>3679</v>
      </c>
      <c r="E75" s="84" t="s">
        <v>2615</v>
      </c>
      <c r="F75" s="84" t="s">
        <v>3759</v>
      </c>
      <c r="G75" s="138" t="s">
        <v>2865</v>
      </c>
      <c r="H75" s="138" t="s">
        <v>1635</v>
      </c>
      <c r="I75" s="68" t="s">
        <v>1643</v>
      </c>
      <c r="J75" s="68" t="str">
        <f t="shared" si="1"/>
        <v>MP103020200216. Capacitar al 100% del personal de la red departamental de bibliotecas públicas del Valle del Cauca como apoyo al desarrollo socio cultural de sus 42 municipios</v>
      </c>
      <c r="K75" s="68" t="s">
        <v>217</v>
      </c>
      <c r="M75" s="25" t="s">
        <v>85</v>
      </c>
      <c r="N75" s="132">
        <v>0.9</v>
      </c>
      <c r="O75" s="133">
        <v>2019</v>
      </c>
      <c r="P75" s="132">
        <v>1</v>
      </c>
      <c r="Q75" s="133">
        <v>92.5</v>
      </c>
      <c r="R75" s="133">
        <v>95</v>
      </c>
      <c r="S75" s="133">
        <v>97.5</v>
      </c>
      <c r="T75" s="133">
        <v>100</v>
      </c>
      <c r="U75" s="84">
        <v>10302002</v>
      </c>
      <c r="V75" s="61" t="s">
        <v>5075</v>
      </c>
    </row>
    <row r="76" spans="1:22" s="15" customFormat="1" ht="65" hidden="1" x14ac:dyDescent="0.3">
      <c r="A76" s="134">
        <v>73</v>
      </c>
      <c r="B76" s="25"/>
      <c r="C76" s="25" t="s">
        <v>3525</v>
      </c>
      <c r="D76" s="25" t="s">
        <v>3679</v>
      </c>
      <c r="E76" s="84" t="s">
        <v>2616</v>
      </c>
      <c r="F76" s="84" t="s">
        <v>3760</v>
      </c>
      <c r="G76" s="25" t="s">
        <v>2866</v>
      </c>
      <c r="H76" s="25" t="s">
        <v>1645</v>
      </c>
      <c r="I76" s="68" t="s">
        <v>219</v>
      </c>
      <c r="J76" s="68" t="str">
        <f t="shared" si="1"/>
        <v>MP103020300201. Beneficiar 1500 niños, niñas, jóvenes y adolescentes víctimas del conflicto armado, en procesos de formación artística en los municipios del departamento del Valle del Cauca, durante el período de gobierno</v>
      </c>
      <c r="K76" s="68" t="s">
        <v>141</v>
      </c>
      <c r="M76" s="25" t="s">
        <v>85</v>
      </c>
      <c r="N76" s="24">
        <v>1080</v>
      </c>
      <c r="O76" s="133">
        <v>2019</v>
      </c>
      <c r="P76" s="133">
        <v>1500</v>
      </c>
      <c r="Q76" s="137">
        <v>375</v>
      </c>
      <c r="R76" s="137">
        <v>750</v>
      </c>
      <c r="S76" s="133">
        <v>1125</v>
      </c>
      <c r="T76" s="133">
        <v>1500</v>
      </c>
      <c r="U76" s="84">
        <v>10302002</v>
      </c>
      <c r="V76" s="61" t="s">
        <v>5075</v>
      </c>
    </row>
    <row r="77" spans="1:22" s="15" customFormat="1" ht="52" hidden="1" x14ac:dyDescent="0.3">
      <c r="A77" s="134">
        <v>74</v>
      </c>
      <c r="B77" s="25"/>
      <c r="C77" s="25" t="s">
        <v>3525</v>
      </c>
      <c r="D77" s="25" t="s">
        <v>3679</v>
      </c>
      <c r="E77" s="84" t="s">
        <v>2616</v>
      </c>
      <c r="F77" s="84" t="s">
        <v>3761</v>
      </c>
      <c r="G77" s="25" t="s">
        <v>2867</v>
      </c>
      <c r="H77" s="25" t="s">
        <v>1645</v>
      </c>
      <c r="I77" s="68" t="s">
        <v>1647</v>
      </c>
      <c r="J77" s="68" t="str">
        <f t="shared" si="1"/>
        <v>MP103020300202. Apoyar financieramente 50 escuelas de formación artística y cultural del Valle del Cauca, durante cada año de gobierno, a partir del año 2021</v>
      </c>
      <c r="K77" s="68" t="s">
        <v>141</v>
      </c>
      <c r="M77" s="25" t="s">
        <v>85</v>
      </c>
      <c r="N77" s="24">
        <v>66</v>
      </c>
      <c r="O77" s="133">
        <v>2019</v>
      </c>
      <c r="P77" s="133">
        <v>50</v>
      </c>
      <c r="Q77" s="133">
        <v>0</v>
      </c>
      <c r="R77" s="133">
        <v>50</v>
      </c>
      <c r="S77" s="133">
        <v>50</v>
      </c>
      <c r="T77" s="133">
        <v>50</v>
      </c>
      <c r="U77" s="84">
        <v>10302002</v>
      </c>
      <c r="V77" s="61" t="s">
        <v>5075</v>
      </c>
    </row>
    <row r="78" spans="1:22" s="15" customFormat="1" ht="65" hidden="1" x14ac:dyDescent="0.3">
      <c r="A78" s="134">
        <v>75</v>
      </c>
      <c r="B78" s="25"/>
      <c r="C78" s="25" t="s">
        <v>3525</v>
      </c>
      <c r="D78" s="25" t="s">
        <v>3679</v>
      </c>
      <c r="E78" s="84" t="s">
        <v>2616</v>
      </c>
      <c r="F78" s="84" t="s">
        <v>3762</v>
      </c>
      <c r="G78" s="25" t="s">
        <v>2868</v>
      </c>
      <c r="H78" s="25" t="s">
        <v>1645</v>
      </c>
      <c r="I78" s="68" t="s">
        <v>220</v>
      </c>
      <c r="J78" s="68" t="str">
        <f t="shared" si="1"/>
        <v>MP103020300203. Ejecutar 1 proyecto para el fortalecimiento de las practicas culturales en tejidos propios, danza u otra manifestación de lideres y lideresas del cabildo central Kwesxyu-Kiwe en el municipio de Florida Valle del Cauca</v>
      </c>
      <c r="K78" s="68" t="s">
        <v>141</v>
      </c>
      <c r="M78" s="25" t="s">
        <v>85</v>
      </c>
      <c r="N78" s="133">
        <v>0</v>
      </c>
      <c r="O78" s="133">
        <v>2019</v>
      </c>
      <c r="P78" s="133">
        <v>1</v>
      </c>
      <c r="Q78" s="133">
        <v>0</v>
      </c>
      <c r="R78" s="133">
        <v>1</v>
      </c>
      <c r="S78" s="133">
        <v>1</v>
      </c>
      <c r="T78" s="133">
        <v>1</v>
      </c>
      <c r="U78" s="84">
        <v>10302002</v>
      </c>
      <c r="V78" s="61" t="s">
        <v>5075</v>
      </c>
    </row>
    <row r="79" spans="1:22" s="15" customFormat="1" ht="52" hidden="1" x14ac:dyDescent="0.3">
      <c r="A79" s="134">
        <v>76</v>
      </c>
      <c r="B79" s="25"/>
      <c r="C79" s="25" t="s">
        <v>3525</v>
      </c>
      <c r="D79" s="25" t="s">
        <v>3679</v>
      </c>
      <c r="E79" s="84" t="s">
        <v>2616</v>
      </c>
      <c r="F79" s="84" t="s">
        <v>3763</v>
      </c>
      <c r="G79" s="25" t="s">
        <v>2869</v>
      </c>
      <c r="H79" s="25" t="s">
        <v>1645</v>
      </c>
      <c r="I79" s="68" t="s">
        <v>1648</v>
      </c>
      <c r="J79" s="68" t="str">
        <f t="shared" si="1"/>
        <v>MP103020300204. Ejecutar 7 proyectos culturales dirigidos a poblaciones afrodescendientes del Valle del Cauca, durante cada año de gobierno</v>
      </c>
      <c r="K79" s="68" t="s">
        <v>141</v>
      </c>
      <c r="M79" s="25" t="s">
        <v>85</v>
      </c>
      <c r="N79" s="133">
        <v>8</v>
      </c>
      <c r="O79" s="133">
        <v>2019</v>
      </c>
      <c r="P79" s="133">
        <v>7</v>
      </c>
      <c r="Q79" s="133">
        <v>7</v>
      </c>
      <c r="R79" s="133">
        <v>7</v>
      </c>
      <c r="S79" s="133">
        <v>7</v>
      </c>
      <c r="T79" s="133">
        <v>7</v>
      </c>
      <c r="U79" s="84">
        <v>10302002</v>
      </c>
      <c r="V79" s="61" t="s">
        <v>5075</v>
      </c>
    </row>
    <row r="80" spans="1:22" s="15" customFormat="1" ht="65" hidden="1" x14ac:dyDescent="0.3">
      <c r="A80" s="134">
        <v>77</v>
      </c>
      <c r="B80" s="25"/>
      <c r="C80" s="25" t="s">
        <v>3525</v>
      </c>
      <c r="D80" s="25" t="s">
        <v>3679</v>
      </c>
      <c r="E80" s="84" t="s">
        <v>2616</v>
      </c>
      <c r="F80" s="84" t="s">
        <v>3764</v>
      </c>
      <c r="G80" s="25" t="s">
        <v>2870</v>
      </c>
      <c r="H80" s="25" t="s">
        <v>1645</v>
      </c>
      <c r="I80" s="68" t="s">
        <v>221</v>
      </c>
      <c r="J80" s="68" t="str">
        <f t="shared" si="1"/>
        <v>MP103020300205. Beneficiar 40000 personas residentes en el departamento del Valle del Cauca, a través de las estrategias para promover el acceso a los derechos culturales, durante cada año de gobierno</v>
      </c>
      <c r="K80" s="68" t="s">
        <v>141</v>
      </c>
      <c r="M80" s="25" t="s">
        <v>85</v>
      </c>
      <c r="N80" s="133">
        <v>20000</v>
      </c>
      <c r="O80" s="133">
        <v>2019</v>
      </c>
      <c r="P80" s="133">
        <v>40000</v>
      </c>
      <c r="Q80" s="133">
        <v>40000</v>
      </c>
      <c r="R80" s="133">
        <v>40000</v>
      </c>
      <c r="S80" s="133">
        <v>40000</v>
      </c>
      <c r="T80" s="133">
        <v>40000</v>
      </c>
      <c r="U80" s="84">
        <v>10302002</v>
      </c>
      <c r="V80" s="61" t="s">
        <v>5075</v>
      </c>
    </row>
    <row r="81" spans="1:22" s="15" customFormat="1" ht="52" hidden="1" x14ac:dyDescent="0.3">
      <c r="A81" s="134">
        <v>78</v>
      </c>
      <c r="B81" s="25"/>
      <c r="C81" s="25" t="s">
        <v>3526</v>
      </c>
      <c r="D81" s="25" t="s">
        <v>3679</v>
      </c>
      <c r="E81" s="84" t="s">
        <v>2617</v>
      </c>
      <c r="F81" s="84" t="s">
        <v>3765</v>
      </c>
      <c r="G81" s="25" t="s">
        <v>2871</v>
      </c>
      <c r="H81" s="25" t="s">
        <v>1653</v>
      </c>
      <c r="I81" s="68" t="s">
        <v>223</v>
      </c>
      <c r="J81" s="68" t="str">
        <f t="shared" si="1"/>
        <v>MP103020400201. Cofinanciar 300 proyectos artísticos y culturales, en el marco de la convocatoria departamental de estímulos a proyectos, durante el período de gobierno</v>
      </c>
      <c r="K81" s="68" t="s">
        <v>141</v>
      </c>
      <c r="M81" s="25" t="s">
        <v>85</v>
      </c>
      <c r="N81" s="133">
        <v>64</v>
      </c>
      <c r="O81" s="133">
        <v>2019</v>
      </c>
      <c r="P81" s="133">
        <v>300</v>
      </c>
      <c r="Q81" s="133">
        <v>75</v>
      </c>
      <c r="R81" s="133">
        <v>150</v>
      </c>
      <c r="S81" s="133">
        <v>225</v>
      </c>
      <c r="T81" s="133">
        <v>300</v>
      </c>
      <c r="U81" s="84">
        <v>10302002</v>
      </c>
      <c r="V81" s="61" t="s">
        <v>5075</v>
      </c>
    </row>
    <row r="82" spans="1:22" s="15" customFormat="1" ht="52" hidden="1" x14ac:dyDescent="0.3">
      <c r="A82" s="134">
        <v>79</v>
      </c>
      <c r="B82" s="25"/>
      <c r="C82" s="25" t="s">
        <v>3526</v>
      </c>
      <c r="D82" s="25" t="s">
        <v>3679</v>
      </c>
      <c r="E82" s="84" t="s">
        <v>2617</v>
      </c>
      <c r="F82" s="84" t="s">
        <v>3766</v>
      </c>
      <c r="G82" s="25" t="s">
        <v>2872</v>
      </c>
      <c r="H82" s="25" t="s">
        <v>1653</v>
      </c>
      <c r="I82" s="68" t="s">
        <v>224</v>
      </c>
      <c r="J82" s="68" t="str">
        <f t="shared" si="1"/>
        <v>MP103020400202. Brindar reconocimiento a 12 artistas vallecaucanos, mediante la convocatoria premio vida y obra a los artistas vallecaucanos, durante el período de gobierno</v>
      </c>
      <c r="K82" s="68" t="s">
        <v>141</v>
      </c>
      <c r="M82" s="25" t="s">
        <v>85</v>
      </c>
      <c r="N82" s="133">
        <v>6</v>
      </c>
      <c r="O82" s="133">
        <v>2019</v>
      </c>
      <c r="P82" s="133">
        <v>12</v>
      </c>
      <c r="Q82" s="24">
        <v>0</v>
      </c>
      <c r="R82" s="133">
        <v>6</v>
      </c>
      <c r="S82" s="133">
        <v>9</v>
      </c>
      <c r="T82" s="133">
        <v>12</v>
      </c>
      <c r="U82" s="84">
        <v>10302002</v>
      </c>
      <c r="V82" s="61" t="s">
        <v>5075</v>
      </c>
    </row>
    <row r="83" spans="1:22" s="15" customFormat="1" ht="52" hidden="1" x14ac:dyDescent="0.3">
      <c r="A83" s="134">
        <v>80</v>
      </c>
      <c r="B83" s="25"/>
      <c r="C83" s="25" t="s">
        <v>3526</v>
      </c>
      <c r="D83" s="25" t="s">
        <v>3679</v>
      </c>
      <c r="E83" s="84">
        <v>1030204002</v>
      </c>
      <c r="F83" s="84" t="s">
        <v>3767</v>
      </c>
      <c r="G83" s="25" t="s">
        <v>2873</v>
      </c>
      <c r="H83" s="25" t="s">
        <v>1653</v>
      </c>
      <c r="I83" s="68" t="s">
        <v>225</v>
      </c>
      <c r="J83" s="68" t="str">
        <f t="shared" si="1"/>
        <v>MP103020400203. Realizar 12 premiaciones de obras ganadoras dentro del Concurso de Autores Vallecaucanos, durante el periodo de gobierno</v>
      </c>
      <c r="K83" s="68" t="s">
        <v>141</v>
      </c>
      <c r="M83" s="25" t="s">
        <v>85</v>
      </c>
      <c r="N83" s="133">
        <v>10</v>
      </c>
      <c r="O83" s="133">
        <v>2019</v>
      </c>
      <c r="P83" s="133">
        <v>12</v>
      </c>
      <c r="Q83" s="24">
        <v>3</v>
      </c>
      <c r="R83" s="133">
        <v>6</v>
      </c>
      <c r="S83" s="133">
        <v>9</v>
      </c>
      <c r="T83" s="133">
        <v>12</v>
      </c>
      <c r="U83" s="84">
        <v>10302002</v>
      </c>
      <c r="V83" s="61" t="s">
        <v>5075</v>
      </c>
    </row>
    <row r="84" spans="1:22" s="15" customFormat="1" ht="52" hidden="1" x14ac:dyDescent="0.3">
      <c r="A84" s="134">
        <v>81</v>
      </c>
      <c r="B84" s="25"/>
      <c r="C84" s="25" t="s">
        <v>3526</v>
      </c>
      <c r="D84" s="25" t="s">
        <v>3679</v>
      </c>
      <c r="E84" s="84" t="s">
        <v>2617</v>
      </c>
      <c r="F84" s="84" t="s">
        <v>3768</v>
      </c>
      <c r="G84" s="25" t="s">
        <v>2874</v>
      </c>
      <c r="H84" s="25" t="s">
        <v>1653</v>
      </c>
      <c r="I84" s="68" t="s">
        <v>226</v>
      </c>
      <c r="J84" s="68" t="str">
        <f t="shared" si="1"/>
        <v xml:space="preserve">MP103020400204. Matricular a 1368 estudiantes en los cursos de educación continuada ofertados por Bellas Artes, anualmente                                                                            
</v>
      </c>
      <c r="K84" s="68" t="s">
        <v>194</v>
      </c>
      <c r="M84" s="25" t="s">
        <v>85</v>
      </c>
      <c r="N84" s="133">
        <v>2400</v>
      </c>
      <c r="O84" s="133">
        <v>2019</v>
      </c>
      <c r="P84" s="133">
        <v>1368</v>
      </c>
      <c r="Q84" s="133">
        <v>1368</v>
      </c>
      <c r="R84" s="133">
        <v>1368</v>
      </c>
      <c r="S84" s="133">
        <v>1368</v>
      </c>
      <c r="T84" s="133">
        <v>1368</v>
      </c>
      <c r="U84" s="84">
        <v>10302002</v>
      </c>
      <c r="V84" s="61" t="s">
        <v>5075</v>
      </c>
    </row>
    <row r="85" spans="1:22" s="15" customFormat="1" ht="52" hidden="1" x14ac:dyDescent="0.3">
      <c r="A85" s="134">
        <v>82</v>
      </c>
      <c r="B85" s="25"/>
      <c r="C85" s="25" t="s">
        <v>3526</v>
      </c>
      <c r="D85" s="25" t="s">
        <v>3679</v>
      </c>
      <c r="E85" s="84" t="s">
        <v>2617</v>
      </c>
      <c r="F85" s="84" t="s">
        <v>3769</v>
      </c>
      <c r="G85" s="25" t="s">
        <v>2875</v>
      </c>
      <c r="H85" s="25" t="s">
        <v>1653</v>
      </c>
      <c r="I85" s="68" t="s">
        <v>1652</v>
      </c>
      <c r="J85" s="68" t="str">
        <f t="shared" si="1"/>
        <v xml:space="preserve">MP103020400205. Matricular a 512 estudiantes en los programas de formación infantil y júvenil ofertados por Bellas Artes, anualmente                                                                             
</v>
      </c>
      <c r="K85" s="68" t="s">
        <v>194</v>
      </c>
      <c r="M85" s="25" t="s">
        <v>85</v>
      </c>
      <c r="N85" s="133">
        <v>328</v>
      </c>
      <c r="O85" s="133">
        <v>2019</v>
      </c>
      <c r="P85" s="133">
        <v>512</v>
      </c>
      <c r="Q85" s="133">
        <v>512</v>
      </c>
      <c r="R85" s="137">
        <v>512</v>
      </c>
      <c r="S85" s="133">
        <v>512</v>
      </c>
      <c r="T85" s="137">
        <v>512</v>
      </c>
      <c r="U85" s="84">
        <v>10302002</v>
      </c>
      <c r="V85" s="61" t="s">
        <v>5075</v>
      </c>
    </row>
    <row r="86" spans="1:22" s="15" customFormat="1" ht="39" hidden="1" x14ac:dyDescent="0.3">
      <c r="A86" s="134">
        <v>83</v>
      </c>
      <c r="B86" s="25"/>
      <c r="C86" s="25" t="s">
        <v>3527</v>
      </c>
      <c r="D86" s="25" t="s">
        <v>3678</v>
      </c>
      <c r="E86" s="84" t="s">
        <v>2618</v>
      </c>
      <c r="F86" s="84" t="s">
        <v>3770</v>
      </c>
      <c r="G86" s="25" t="s">
        <v>2876</v>
      </c>
      <c r="H86" s="25" t="s">
        <v>1298</v>
      </c>
      <c r="I86" s="68" t="s">
        <v>230</v>
      </c>
      <c r="J86" s="68" t="str">
        <f t="shared" si="1"/>
        <v xml:space="preserve">MP103030100101. Adecuar los 2 predios existentes
</v>
      </c>
      <c r="K86" s="68" t="s">
        <v>194</v>
      </c>
      <c r="M86" s="25" t="s">
        <v>85</v>
      </c>
      <c r="N86" s="133">
        <v>2</v>
      </c>
      <c r="O86" s="133">
        <v>2019</v>
      </c>
      <c r="P86" s="133">
        <v>2</v>
      </c>
      <c r="Q86" s="133">
        <v>1</v>
      </c>
      <c r="R86" s="133">
        <v>2</v>
      </c>
      <c r="S86" s="133">
        <v>3</v>
      </c>
      <c r="T86" s="133">
        <v>4</v>
      </c>
      <c r="U86" s="84">
        <v>10303001</v>
      </c>
      <c r="V86" s="61" t="s">
        <v>5076</v>
      </c>
    </row>
    <row r="87" spans="1:22" s="15" customFormat="1" ht="52" hidden="1" x14ac:dyDescent="0.3">
      <c r="A87" s="134">
        <v>84</v>
      </c>
      <c r="B87" s="25"/>
      <c r="C87" s="25" t="s">
        <v>3528</v>
      </c>
      <c r="D87" s="25" t="s">
        <v>3678</v>
      </c>
      <c r="E87" s="84" t="s">
        <v>2619</v>
      </c>
      <c r="F87" s="84" t="s">
        <v>3771</v>
      </c>
      <c r="G87" s="25" t="s">
        <v>2877</v>
      </c>
      <c r="H87" s="25" t="s">
        <v>1304</v>
      </c>
      <c r="I87" s="68" t="s">
        <v>233</v>
      </c>
      <c r="J87" s="68" t="str">
        <f t="shared" si="1"/>
        <v>MP103030200101. Construir 1 casa del pacífico dirigida a la población Afro del departamento que llega o habita en la ciudad de Cali durante el periodo de gobierno</v>
      </c>
      <c r="K87" s="68" t="s">
        <v>171</v>
      </c>
      <c r="M87" s="25" t="s">
        <v>85</v>
      </c>
      <c r="N87" s="133">
        <v>0</v>
      </c>
      <c r="O87" s="133">
        <v>2019</v>
      </c>
      <c r="P87" s="133">
        <v>1</v>
      </c>
      <c r="Q87" s="133">
        <v>0</v>
      </c>
      <c r="R87" s="133">
        <v>0</v>
      </c>
      <c r="S87" s="133">
        <v>1</v>
      </c>
      <c r="T87" s="133">
        <v>0</v>
      </c>
      <c r="U87" s="84">
        <v>10303001</v>
      </c>
      <c r="V87" s="61" t="s">
        <v>5076</v>
      </c>
    </row>
    <row r="88" spans="1:22" s="15" customFormat="1" ht="52" hidden="1" x14ac:dyDescent="0.3">
      <c r="A88" s="134">
        <v>85</v>
      </c>
      <c r="B88" s="25"/>
      <c r="C88" s="25" t="s">
        <v>3528</v>
      </c>
      <c r="D88" s="25" t="s">
        <v>3678</v>
      </c>
      <c r="E88" s="84" t="s">
        <v>2619</v>
      </c>
      <c r="F88" s="84" t="s">
        <v>3772</v>
      </c>
      <c r="G88" s="25" t="s">
        <v>2878</v>
      </c>
      <c r="H88" s="25" t="s">
        <v>1304</v>
      </c>
      <c r="I88" s="68" t="s">
        <v>235</v>
      </c>
      <c r="J88" s="68" t="str">
        <f t="shared" si="1"/>
        <v>MP103030200102. Ejecutar 1 museo aliado del valle del Cauca malva como apropiación social de la ciencia, tecnología e innovación</v>
      </c>
      <c r="K88" s="68" t="s">
        <v>217</v>
      </c>
      <c r="M88" s="25" t="s">
        <v>85</v>
      </c>
      <c r="N88" s="133">
        <v>0</v>
      </c>
      <c r="O88" s="133">
        <v>2019</v>
      </c>
      <c r="P88" s="133">
        <v>1</v>
      </c>
      <c r="Q88" s="133">
        <v>0</v>
      </c>
      <c r="R88" s="133">
        <v>1</v>
      </c>
      <c r="S88" s="133"/>
      <c r="T88" s="133"/>
      <c r="U88" s="84">
        <v>10303001</v>
      </c>
      <c r="V88" s="61" t="s">
        <v>5076</v>
      </c>
    </row>
    <row r="89" spans="1:22" s="15" customFormat="1" ht="91" hidden="1" x14ac:dyDescent="0.3">
      <c r="A89" s="134">
        <v>86</v>
      </c>
      <c r="B89" s="25"/>
      <c r="C89" s="25" t="s">
        <v>3528</v>
      </c>
      <c r="D89" s="25" t="s">
        <v>3678</v>
      </c>
      <c r="E89" s="84" t="s">
        <v>2619</v>
      </c>
      <c r="F89" s="84" t="s">
        <v>3773</v>
      </c>
      <c r="G89" s="25" t="s">
        <v>2879</v>
      </c>
      <c r="H89" s="25" t="s">
        <v>1304</v>
      </c>
      <c r="I89" s="68" t="s">
        <v>1333</v>
      </c>
      <c r="J89" s="68" t="str">
        <f t="shared" si="1"/>
        <v>MP103030200103. Reforzar 90,000 metros cuadrados del centro de conservación y preservación del archivo fotográfico y fílmico del Valle del Cauca para garantizar las condiciones de almacenamiento y manipulación que permitan el disfrute y la consulta de todos mediante el uso de la tecnología</v>
      </c>
      <c r="K89" s="68" t="s">
        <v>217</v>
      </c>
      <c r="M89" s="25" t="s">
        <v>85</v>
      </c>
      <c r="N89" s="133">
        <v>70000</v>
      </c>
      <c r="O89" s="133">
        <v>2019</v>
      </c>
      <c r="P89" s="133">
        <v>90000</v>
      </c>
      <c r="Q89" s="133">
        <v>75000</v>
      </c>
      <c r="R89" s="133">
        <v>80000</v>
      </c>
      <c r="S89" s="133">
        <v>85000</v>
      </c>
      <c r="T89" s="133">
        <v>90000</v>
      </c>
      <c r="U89" s="84">
        <v>10303001</v>
      </c>
      <c r="V89" s="61" t="s">
        <v>5076</v>
      </c>
    </row>
    <row r="90" spans="1:22" s="15" customFormat="1" ht="52" hidden="1" x14ac:dyDescent="0.3">
      <c r="A90" s="134">
        <v>87</v>
      </c>
      <c r="B90" s="25"/>
      <c r="C90" s="25" t="s">
        <v>3528</v>
      </c>
      <c r="D90" s="25" t="s">
        <v>3678</v>
      </c>
      <c r="E90" s="84" t="s">
        <v>2619</v>
      </c>
      <c r="F90" s="84" t="s">
        <v>3774</v>
      </c>
      <c r="G90" s="25" t="s">
        <v>2880</v>
      </c>
      <c r="H90" s="25" t="s">
        <v>1304</v>
      </c>
      <c r="I90" s="68" t="s">
        <v>238</v>
      </c>
      <c r="J90" s="68" t="str">
        <f t="shared" si="1"/>
        <v>MP103030200104. Ejecutar los 4 objetivos para la construcción de la segunda fase de la manzana del saber para fortalecer la oferta cultural y la prestación de servicios a la comunidad</v>
      </c>
      <c r="K90" s="68" t="s">
        <v>217</v>
      </c>
      <c r="M90" s="25" t="s">
        <v>85</v>
      </c>
      <c r="N90" s="133">
        <v>0</v>
      </c>
      <c r="O90" s="133">
        <v>2019</v>
      </c>
      <c r="P90" s="133">
        <v>4</v>
      </c>
      <c r="Q90" s="133">
        <v>1</v>
      </c>
      <c r="R90" s="133">
        <v>2</v>
      </c>
      <c r="S90" s="133">
        <v>3</v>
      </c>
      <c r="T90" s="133">
        <v>4</v>
      </c>
      <c r="U90" s="84">
        <v>10303001</v>
      </c>
      <c r="V90" s="61" t="s">
        <v>5076</v>
      </c>
    </row>
    <row r="91" spans="1:22" s="15" customFormat="1" ht="65" hidden="1" x14ac:dyDescent="0.3">
      <c r="A91" s="134">
        <v>88</v>
      </c>
      <c r="B91" s="25"/>
      <c r="C91" s="25" t="s">
        <v>3528</v>
      </c>
      <c r="D91" s="25" t="s">
        <v>3678</v>
      </c>
      <c r="E91" s="84" t="s">
        <v>2619</v>
      </c>
      <c r="F91" s="84" t="s">
        <v>3775</v>
      </c>
      <c r="G91" s="25" t="s">
        <v>2881</v>
      </c>
      <c r="H91" s="25" t="s">
        <v>1304</v>
      </c>
      <c r="I91" s="68" t="s">
        <v>1934</v>
      </c>
      <c r="J91" s="68" t="str">
        <f t="shared" si="1"/>
        <v>MP103030200105. Reforzar en 20% la sala "HELLEN KELLER" de la biblioteca departamental Jorge Garcés Borrero para incrementar la oferta de servicios a las personas con diferentes tipos de discapacidad</v>
      </c>
      <c r="K91" s="68" t="s">
        <v>217</v>
      </c>
      <c r="M91" s="25" t="s">
        <v>85</v>
      </c>
      <c r="N91" s="132">
        <v>0.7</v>
      </c>
      <c r="O91" s="133">
        <v>2019</v>
      </c>
      <c r="P91" s="132">
        <v>0.9</v>
      </c>
      <c r="Q91" s="133">
        <v>75</v>
      </c>
      <c r="R91" s="133">
        <v>80</v>
      </c>
      <c r="S91" s="133">
        <v>85</v>
      </c>
      <c r="T91" s="133">
        <v>90</v>
      </c>
      <c r="U91" s="84">
        <v>10303001</v>
      </c>
      <c r="V91" s="61" t="s">
        <v>5076</v>
      </c>
    </row>
    <row r="92" spans="1:22" s="15" customFormat="1" ht="65" hidden="1" x14ac:dyDescent="0.3">
      <c r="A92" s="134">
        <v>89</v>
      </c>
      <c r="B92" s="25"/>
      <c r="C92" s="25" t="s">
        <v>3528</v>
      </c>
      <c r="D92" s="25" t="s">
        <v>3678</v>
      </c>
      <c r="E92" s="84" t="s">
        <v>2619</v>
      </c>
      <c r="F92" s="84" t="s">
        <v>3776</v>
      </c>
      <c r="G92" s="25" t="s">
        <v>2882</v>
      </c>
      <c r="H92" s="25" t="s">
        <v>1304</v>
      </c>
      <c r="I92" s="68" t="s">
        <v>241</v>
      </c>
      <c r="J92" s="68" t="str">
        <f t="shared" si="1"/>
        <v>MP103030200106. Asistir 10 proyectos técnicamente para la construcción de escenarios nuevos dedicados a la cultural y al turismo en municipios priorizados del departamento durante el periodo de gobierno.</v>
      </c>
      <c r="K92" s="68" t="s">
        <v>242</v>
      </c>
      <c r="M92" s="25" t="s">
        <v>85</v>
      </c>
      <c r="N92" s="133">
        <v>0</v>
      </c>
      <c r="O92" s="133">
        <v>2019</v>
      </c>
      <c r="P92" s="133">
        <v>10</v>
      </c>
      <c r="Q92" s="133">
        <v>0</v>
      </c>
      <c r="R92" s="133">
        <v>2</v>
      </c>
      <c r="S92" s="133">
        <v>3</v>
      </c>
      <c r="T92" s="133">
        <v>5</v>
      </c>
      <c r="U92" s="84">
        <v>10303001</v>
      </c>
      <c r="V92" s="61" t="s">
        <v>5076</v>
      </c>
    </row>
    <row r="93" spans="1:22" s="15" customFormat="1" ht="65" hidden="1" x14ac:dyDescent="0.3">
      <c r="A93" s="134">
        <v>90</v>
      </c>
      <c r="B93" s="25"/>
      <c r="C93" s="25" t="s">
        <v>3529</v>
      </c>
      <c r="D93" s="25" t="s">
        <v>3678</v>
      </c>
      <c r="E93" s="84" t="s">
        <v>2620</v>
      </c>
      <c r="F93" s="84" t="s">
        <v>3777</v>
      </c>
      <c r="G93" s="25" t="s">
        <v>2883</v>
      </c>
      <c r="H93" s="25" t="s">
        <v>2141</v>
      </c>
      <c r="I93" s="68" t="s">
        <v>248</v>
      </c>
      <c r="J93" s="68" t="str">
        <f t="shared" si="1"/>
        <v>MP201010100101. Asistir técnicamente a 3 municipios paretos de homicidios del departamento del Valle del Cauca en acceso integral a la justicia cercana y oportuna durante el periodo de gobierno</v>
      </c>
      <c r="K93" s="68" t="s">
        <v>249</v>
      </c>
      <c r="M93" s="25" t="s">
        <v>85</v>
      </c>
      <c r="N93" s="133">
        <v>5</v>
      </c>
      <c r="O93" s="133">
        <v>2019</v>
      </c>
      <c r="P93" s="133">
        <v>3</v>
      </c>
      <c r="Q93" s="133">
        <v>0</v>
      </c>
      <c r="R93" s="133">
        <v>1</v>
      </c>
      <c r="S93" s="133">
        <v>2</v>
      </c>
      <c r="T93" s="133">
        <v>3</v>
      </c>
      <c r="U93" s="84">
        <v>20101001</v>
      </c>
      <c r="V93" s="61" t="s">
        <v>5077</v>
      </c>
    </row>
    <row r="94" spans="1:22" s="15" customFormat="1" ht="52" hidden="1" x14ac:dyDescent="0.3">
      <c r="A94" s="134">
        <v>91</v>
      </c>
      <c r="B94" s="25"/>
      <c r="C94" s="25" t="s">
        <v>3529</v>
      </c>
      <c r="D94" s="25" t="s">
        <v>3678</v>
      </c>
      <c r="E94" s="84" t="s">
        <v>2620</v>
      </c>
      <c r="F94" s="84" t="s">
        <v>3778</v>
      </c>
      <c r="G94" s="25" t="s">
        <v>2884</v>
      </c>
      <c r="H94" s="25" t="s">
        <v>2141</v>
      </c>
      <c r="I94" s="68" t="s">
        <v>250</v>
      </c>
      <c r="J94" s="68" t="str">
        <f t="shared" si="1"/>
        <v>MP201010100102. Operar 1 observatorio del delito para garantizar la toma efectiva de decisiones en materia de seguridad y convivencia en el departamento del Valle del Cauca</v>
      </c>
      <c r="K94" s="68" t="s">
        <v>249</v>
      </c>
      <c r="M94" s="141" t="s">
        <v>85</v>
      </c>
      <c r="N94" s="133">
        <v>1</v>
      </c>
      <c r="O94" s="133">
        <v>2019</v>
      </c>
      <c r="P94" s="133">
        <v>1</v>
      </c>
      <c r="Q94" s="133">
        <v>0</v>
      </c>
      <c r="R94" s="133">
        <v>1</v>
      </c>
      <c r="S94" s="133">
        <v>1</v>
      </c>
      <c r="T94" s="133">
        <v>1</v>
      </c>
      <c r="U94" s="84">
        <v>20101001</v>
      </c>
      <c r="V94" s="61" t="s">
        <v>5077</v>
      </c>
    </row>
    <row r="95" spans="1:22" s="15" customFormat="1" ht="52" hidden="1" x14ac:dyDescent="0.3">
      <c r="A95" s="134">
        <v>92</v>
      </c>
      <c r="B95" s="25"/>
      <c r="C95" s="25" t="s">
        <v>3530</v>
      </c>
      <c r="D95" s="25" t="s">
        <v>3678</v>
      </c>
      <c r="E95" s="84" t="s">
        <v>2621</v>
      </c>
      <c r="F95" s="84" t="s">
        <v>3779</v>
      </c>
      <c r="G95" s="25" t="s">
        <v>2885</v>
      </c>
      <c r="H95" s="25" t="s">
        <v>2140</v>
      </c>
      <c r="I95" s="68" t="s">
        <v>252</v>
      </c>
      <c r="J95" s="68" t="str">
        <f t="shared" si="1"/>
        <v>MP201010200101. Ejecutar en 42 entes territoriales el plan de acción interinstitucional de erradicación del narcotráfico y microtráfico, durante el periodo de gobierno</v>
      </c>
      <c r="K95" s="68" t="s">
        <v>249</v>
      </c>
      <c r="M95" s="25" t="s">
        <v>85</v>
      </c>
      <c r="N95" s="133">
        <v>40</v>
      </c>
      <c r="O95" s="133">
        <v>2019</v>
      </c>
      <c r="P95" s="133">
        <v>42</v>
      </c>
      <c r="Q95" s="133">
        <v>0</v>
      </c>
      <c r="R95" s="133">
        <v>42</v>
      </c>
      <c r="S95" s="133">
        <v>42</v>
      </c>
      <c r="T95" s="133">
        <v>42</v>
      </c>
      <c r="U95" s="84">
        <v>20101001</v>
      </c>
      <c r="V95" s="61" t="s">
        <v>5077</v>
      </c>
    </row>
    <row r="96" spans="1:22" s="15" customFormat="1" ht="52" hidden="1" x14ac:dyDescent="0.3">
      <c r="A96" s="134">
        <v>93</v>
      </c>
      <c r="B96" s="25"/>
      <c r="C96" s="25" t="s">
        <v>3530</v>
      </c>
      <c r="D96" s="25" t="s">
        <v>3678</v>
      </c>
      <c r="E96" s="84" t="s">
        <v>2621</v>
      </c>
      <c r="F96" s="84" t="s">
        <v>3780</v>
      </c>
      <c r="G96" s="25" t="s">
        <v>2886</v>
      </c>
      <c r="H96" s="25" t="s">
        <v>2140</v>
      </c>
      <c r="I96" s="68" t="s">
        <v>1935</v>
      </c>
      <c r="J96" s="68" t="str">
        <f t="shared" si="1"/>
        <v>MP201010200102. Ejecutar el Plan (100%) de Acción interinstitucional de prevención y reacción ante el delito del hurto y/o homicidio en el departamento del Valle del Cauca</v>
      </c>
      <c r="K96" s="68" t="s">
        <v>249</v>
      </c>
      <c r="M96" s="25" t="s">
        <v>85</v>
      </c>
      <c r="N96" s="132">
        <v>1</v>
      </c>
      <c r="O96" s="133">
        <v>2019</v>
      </c>
      <c r="P96" s="132">
        <v>1</v>
      </c>
      <c r="Q96" s="133">
        <v>0</v>
      </c>
      <c r="R96" s="133">
        <v>100</v>
      </c>
      <c r="S96" s="133">
        <v>100</v>
      </c>
      <c r="T96" s="133">
        <v>100</v>
      </c>
      <c r="U96" s="84">
        <v>20101001</v>
      </c>
      <c r="V96" s="61" t="s">
        <v>5077</v>
      </c>
    </row>
    <row r="97" spans="1:22" s="15" customFormat="1" ht="39" hidden="1" x14ac:dyDescent="0.3">
      <c r="A97" s="134">
        <v>94</v>
      </c>
      <c r="B97" s="25"/>
      <c r="C97" s="25" t="s">
        <v>3531</v>
      </c>
      <c r="D97" s="25" t="s">
        <v>3678</v>
      </c>
      <c r="E97" s="84" t="s">
        <v>2622</v>
      </c>
      <c r="F97" s="84" t="s">
        <v>3781</v>
      </c>
      <c r="G97" s="25" t="s">
        <v>2887</v>
      </c>
      <c r="H97" s="25" t="s">
        <v>1833</v>
      </c>
      <c r="I97" s="68" t="s">
        <v>1834</v>
      </c>
      <c r="J97" s="68" t="str">
        <f t="shared" si="1"/>
        <v>MP201020100101. Implantar 1 Plan de Acción para garantizar el control del orden público y la protesta en el departamento del Valle del Cauca</v>
      </c>
      <c r="K97" s="68" t="s">
        <v>249</v>
      </c>
      <c r="M97" s="25" t="s">
        <v>85</v>
      </c>
      <c r="N97" s="133">
        <v>1</v>
      </c>
      <c r="O97" s="133">
        <v>2019</v>
      </c>
      <c r="P97" s="133">
        <v>1</v>
      </c>
      <c r="Q97" s="133">
        <v>0</v>
      </c>
      <c r="R97" s="133">
        <v>1</v>
      </c>
      <c r="S97" s="133">
        <v>1</v>
      </c>
      <c r="T97" s="133">
        <v>1</v>
      </c>
      <c r="U97" s="84">
        <v>20102001</v>
      </c>
      <c r="V97" s="61" t="s">
        <v>5078</v>
      </c>
    </row>
    <row r="98" spans="1:22" s="15" customFormat="1" ht="65" hidden="1" x14ac:dyDescent="0.3">
      <c r="A98" s="134">
        <v>95</v>
      </c>
      <c r="B98" s="25"/>
      <c r="C98" s="25" t="s">
        <v>3531</v>
      </c>
      <c r="D98" s="25" t="s">
        <v>3678</v>
      </c>
      <c r="E98" s="84" t="s">
        <v>2622</v>
      </c>
      <c r="F98" s="84" t="s">
        <v>3782</v>
      </c>
      <c r="G98" s="25" t="s">
        <v>2888</v>
      </c>
      <c r="H98" s="25" t="s">
        <v>1833</v>
      </c>
      <c r="I98" s="68" t="s">
        <v>1836</v>
      </c>
      <c r="J98" s="68" t="str">
        <f t="shared" si="1"/>
        <v>MP201020100102. Ejecutar 1 programa de formación y/o apoyo logístico dirigido a jueces de paz en aras de garantizar el acceso a la justicia dinamizadora de paz en el departamento del Valle del Cauca</v>
      </c>
      <c r="K98" s="68" t="s">
        <v>249</v>
      </c>
      <c r="M98" s="25" t="s">
        <v>85</v>
      </c>
      <c r="N98" s="133">
        <v>1</v>
      </c>
      <c r="O98" s="133">
        <v>2019</v>
      </c>
      <c r="P98" s="133">
        <v>1</v>
      </c>
      <c r="Q98" s="133">
        <v>0</v>
      </c>
      <c r="R98" s="133">
        <v>1</v>
      </c>
      <c r="S98" s="133">
        <v>1</v>
      </c>
      <c r="T98" s="133">
        <v>1</v>
      </c>
      <c r="U98" s="84">
        <v>20102001</v>
      </c>
      <c r="V98" s="61" t="s">
        <v>5078</v>
      </c>
    </row>
    <row r="99" spans="1:22" s="15" customFormat="1" ht="52" hidden="1" x14ac:dyDescent="0.3">
      <c r="A99" s="134">
        <v>96</v>
      </c>
      <c r="B99" s="25"/>
      <c r="C99" s="25" t="s">
        <v>3531</v>
      </c>
      <c r="D99" s="25" t="s">
        <v>3678</v>
      </c>
      <c r="E99" s="84" t="s">
        <v>2622</v>
      </c>
      <c r="F99" s="84" t="s">
        <v>3783</v>
      </c>
      <c r="G99" s="25" t="s">
        <v>2889</v>
      </c>
      <c r="H99" s="25" t="s">
        <v>1833</v>
      </c>
      <c r="I99" s="68" t="s">
        <v>255</v>
      </c>
      <c r="J99" s="68" t="str">
        <f t="shared" si="1"/>
        <v>MP201020100103. Operacionalizar 1 ruta integral de seguridad para garantizar la vigilancia y control para distritos y/o municipios del departamento del Valle del Cauca</v>
      </c>
      <c r="K99" s="68" t="s">
        <v>249</v>
      </c>
      <c r="M99" s="25" t="s">
        <v>85</v>
      </c>
      <c r="N99" s="133">
        <v>0</v>
      </c>
      <c r="O99" s="133">
        <v>2019</v>
      </c>
      <c r="P99" s="133">
        <v>1</v>
      </c>
      <c r="Q99" s="133">
        <v>0</v>
      </c>
      <c r="R99" s="133">
        <v>1</v>
      </c>
      <c r="S99" s="133">
        <v>1</v>
      </c>
      <c r="T99" s="133">
        <v>1</v>
      </c>
      <c r="U99" s="84">
        <v>20102001</v>
      </c>
      <c r="V99" s="61" t="s">
        <v>5078</v>
      </c>
    </row>
    <row r="100" spans="1:22" s="15" customFormat="1" ht="78" hidden="1" x14ac:dyDescent="0.3">
      <c r="A100" s="134">
        <v>97</v>
      </c>
      <c r="B100" s="25"/>
      <c r="C100" s="25" t="s">
        <v>3531</v>
      </c>
      <c r="D100" s="25" t="s">
        <v>3678</v>
      </c>
      <c r="E100" s="84" t="s">
        <v>2622</v>
      </c>
      <c r="F100" s="84" t="s">
        <v>3784</v>
      </c>
      <c r="G100" s="25" t="s">
        <v>2890</v>
      </c>
      <c r="H100" s="25" t="s">
        <v>1833</v>
      </c>
      <c r="I100" s="68" t="s">
        <v>256</v>
      </c>
      <c r="J100" s="68" t="str">
        <f t="shared" si="1"/>
        <v>MP201020100104. Operacionalizar 1 ruta interinstitucional de seguimiento y monitoreo anual para el desarrollo de estrategias de mitigación, agresión, feminicidio, violencia familiar y/o género en el departamento del Valle del Cauca</v>
      </c>
      <c r="K100" s="68" t="s">
        <v>249</v>
      </c>
      <c r="M100" s="25" t="s">
        <v>85</v>
      </c>
      <c r="N100" s="133">
        <v>0</v>
      </c>
      <c r="O100" s="133">
        <v>2019</v>
      </c>
      <c r="P100" s="133">
        <v>1</v>
      </c>
      <c r="Q100" s="133">
        <v>0</v>
      </c>
      <c r="R100" s="133">
        <v>1</v>
      </c>
      <c r="S100" s="133">
        <v>1</v>
      </c>
      <c r="T100" s="133">
        <v>1</v>
      </c>
      <c r="U100" s="84">
        <v>20102001</v>
      </c>
      <c r="V100" s="61" t="s">
        <v>5078</v>
      </c>
    </row>
    <row r="101" spans="1:22" s="15" customFormat="1" ht="39" hidden="1" x14ac:dyDescent="0.3">
      <c r="A101" s="134">
        <v>98</v>
      </c>
      <c r="B101" s="25"/>
      <c r="C101" s="25" t="s">
        <v>3531</v>
      </c>
      <c r="D101" s="25" t="s">
        <v>3678</v>
      </c>
      <c r="E101" s="84" t="s">
        <v>2622</v>
      </c>
      <c r="F101" s="84" t="s">
        <v>3785</v>
      </c>
      <c r="G101" s="25" t="s">
        <v>2891</v>
      </c>
      <c r="H101" s="25" t="s">
        <v>1833</v>
      </c>
      <c r="I101" s="68" t="s">
        <v>1837</v>
      </c>
      <c r="J101" s="68" t="str">
        <f t="shared" si="1"/>
        <v>MP201020100105. Implementar 1 Plan de reconciliación con enfoque étnico diferencial y de genero anualmente</v>
      </c>
      <c r="K101" s="68" t="s">
        <v>258</v>
      </c>
      <c r="M101" s="25" t="s">
        <v>85</v>
      </c>
      <c r="N101" s="133">
        <v>0</v>
      </c>
      <c r="O101" s="133">
        <v>2019</v>
      </c>
      <c r="P101" s="133">
        <v>1</v>
      </c>
      <c r="Q101" s="133">
        <v>1</v>
      </c>
      <c r="R101" s="133">
        <v>1</v>
      </c>
      <c r="S101" s="133">
        <v>1</v>
      </c>
      <c r="T101" s="133">
        <v>1</v>
      </c>
      <c r="U101" s="84">
        <v>20102001</v>
      </c>
      <c r="V101" s="61" t="s">
        <v>5078</v>
      </c>
    </row>
    <row r="102" spans="1:22" s="15" customFormat="1" ht="52" hidden="1" x14ac:dyDescent="0.3">
      <c r="A102" s="134">
        <v>99</v>
      </c>
      <c r="B102" s="25"/>
      <c r="C102" s="25" t="s">
        <v>3531</v>
      </c>
      <c r="D102" s="25" t="s">
        <v>3678</v>
      </c>
      <c r="E102" s="84" t="s">
        <v>2622</v>
      </c>
      <c r="F102" s="84" t="s">
        <v>3786</v>
      </c>
      <c r="G102" s="25" t="s">
        <v>2892</v>
      </c>
      <c r="H102" s="25" t="s">
        <v>1833</v>
      </c>
      <c r="I102" s="68" t="s">
        <v>259</v>
      </c>
      <c r="J102" s="68" t="str">
        <f t="shared" si="1"/>
        <v>MP201020100106. Activar 1 ruta de atención de violencia en parejas de mujeres en consonancia con la ley 1257-08, durante el periodo de gobierno</v>
      </c>
      <c r="K102" s="68" t="s">
        <v>187</v>
      </c>
      <c r="M102" s="25" t="s">
        <v>85</v>
      </c>
      <c r="N102" s="133">
        <v>0</v>
      </c>
      <c r="O102" s="133">
        <v>2019</v>
      </c>
      <c r="P102" s="133">
        <v>1</v>
      </c>
      <c r="Q102" s="133">
        <v>1</v>
      </c>
      <c r="R102" s="133">
        <v>1</v>
      </c>
      <c r="S102" s="133">
        <v>1</v>
      </c>
      <c r="T102" s="133">
        <v>1</v>
      </c>
      <c r="U102" s="84">
        <v>20102001</v>
      </c>
      <c r="V102" s="61" t="s">
        <v>5078</v>
      </c>
    </row>
    <row r="103" spans="1:22" s="15" customFormat="1" ht="52" hidden="1" x14ac:dyDescent="0.3">
      <c r="A103" s="134">
        <v>100</v>
      </c>
      <c r="B103" s="25"/>
      <c r="C103" s="25" t="s">
        <v>3531</v>
      </c>
      <c r="D103" s="25" t="s">
        <v>3678</v>
      </c>
      <c r="E103" s="84" t="s">
        <v>2622</v>
      </c>
      <c r="F103" s="84" t="s">
        <v>3787</v>
      </c>
      <c r="G103" s="25" t="s">
        <v>2893</v>
      </c>
      <c r="H103" s="25" t="s">
        <v>1833</v>
      </c>
      <c r="I103" s="68" t="s">
        <v>260</v>
      </c>
      <c r="J103" s="68" t="str">
        <f t="shared" si="1"/>
        <v>MP201020100107. Contar con 1 mecanismo intersectorial para la atención de la mujer en la zona rural que sean víctimas de la violencia basada en género (VBG), en el cuatrienio</v>
      </c>
      <c r="K103" s="68" t="s">
        <v>187</v>
      </c>
      <c r="M103" s="25" t="s">
        <v>85</v>
      </c>
      <c r="N103" s="133">
        <v>1</v>
      </c>
      <c r="O103" s="133">
        <v>2019</v>
      </c>
      <c r="P103" s="133">
        <v>1</v>
      </c>
      <c r="Q103" s="133">
        <v>1</v>
      </c>
      <c r="R103" s="133">
        <v>1</v>
      </c>
      <c r="S103" s="133">
        <v>1</v>
      </c>
      <c r="T103" s="133">
        <v>1</v>
      </c>
      <c r="U103" s="84">
        <v>20102001</v>
      </c>
      <c r="V103" s="61" t="s">
        <v>5078</v>
      </c>
    </row>
    <row r="104" spans="1:22" s="15" customFormat="1" ht="52" hidden="1" x14ac:dyDescent="0.3">
      <c r="A104" s="134">
        <v>101</v>
      </c>
      <c r="B104" s="25"/>
      <c r="C104" s="25" t="s">
        <v>3531</v>
      </c>
      <c r="D104" s="25" t="s">
        <v>3678</v>
      </c>
      <c r="E104" s="84" t="s">
        <v>2622</v>
      </c>
      <c r="F104" s="84" t="s">
        <v>3788</v>
      </c>
      <c r="G104" s="25" t="s">
        <v>2894</v>
      </c>
      <c r="H104" s="25" t="s">
        <v>1833</v>
      </c>
      <c r="I104" s="68" t="s">
        <v>1183</v>
      </c>
      <c r="J104" s="68" t="str">
        <f t="shared" si="1"/>
        <v>MP201020100108. Asistir técnicamente a 42 municipios para la consolidación de la ruta de atención para las mujeres víctimas de la violencia basada en género (VBG), durante el cuatrienio</v>
      </c>
      <c r="K104" s="68" t="s">
        <v>187</v>
      </c>
      <c r="M104" s="25" t="s">
        <v>85</v>
      </c>
      <c r="N104" s="133">
        <v>42</v>
      </c>
      <c r="O104" s="133">
        <v>2019</v>
      </c>
      <c r="P104" s="133">
        <v>42</v>
      </c>
      <c r="Q104" s="133">
        <v>10</v>
      </c>
      <c r="R104" s="133">
        <v>20</v>
      </c>
      <c r="S104" s="133">
        <v>30</v>
      </c>
      <c r="T104" s="133">
        <v>42</v>
      </c>
      <c r="U104" s="84">
        <v>20102001</v>
      </c>
      <c r="V104" s="61" t="s">
        <v>5078</v>
      </c>
    </row>
    <row r="105" spans="1:22" s="15" customFormat="1" ht="39" hidden="1" x14ac:dyDescent="0.3">
      <c r="A105" s="134">
        <v>102</v>
      </c>
      <c r="B105" s="25"/>
      <c r="C105" s="25" t="s">
        <v>3531</v>
      </c>
      <c r="D105" s="25" t="s">
        <v>3678</v>
      </c>
      <c r="E105" s="84" t="s">
        <v>2622</v>
      </c>
      <c r="F105" s="84" t="s">
        <v>3789</v>
      </c>
      <c r="G105" s="25" t="s">
        <v>2895</v>
      </c>
      <c r="H105" s="25" t="s">
        <v>1833</v>
      </c>
      <c r="I105" s="68" t="s">
        <v>1309</v>
      </c>
      <c r="J105" s="68" t="str">
        <f t="shared" si="1"/>
        <v>MP201020100109. Elaborar 1 protocolo para responder a la violencia por prejuicio y a los feminicidios de mujeres LBTI, en el cuatrienio</v>
      </c>
      <c r="K105" s="68" t="s">
        <v>187</v>
      </c>
      <c r="M105" s="25" t="s">
        <v>85</v>
      </c>
      <c r="N105" s="133">
        <v>1</v>
      </c>
      <c r="O105" s="133">
        <v>2019</v>
      </c>
      <c r="P105" s="133">
        <v>1</v>
      </c>
      <c r="Q105" s="133">
        <v>1</v>
      </c>
      <c r="R105" s="133">
        <v>1</v>
      </c>
      <c r="S105" s="133">
        <v>1</v>
      </c>
      <c r="T105" s="133">
        <v>1</v>
      </c>
      <c r="U105" s="84">
        <v>20102001</v>
      </c>
      <c r="V105" s="61" t="s">
        <v>5078</v>
      </c>
    </row>
    <row r="106" spans="1:22" s="15" customFormat="1" ht="65" hidden="1" x14ac:dyDescent="0.3">
      <c r="A106" s="134">
        <v>103</v>
      </c>
      <c r="B106" s="25"/>
      <c r="C106" s="25" t="s">
        <v>3531</v>
      </c>
      <c r="D106" s="25" t="s">
        <v>3678</v>
      </c>
      <c r="E106" s="84" t="s">
        <v>2622</v>
      </c>
      <c r="F106" s="84" t="s">
        <v>3790</v>
      </c>
      <c r="G106" s="25" t="s">
        <v>2896</v>
      </c>
      <c r="H106" s="25" t="s">
        <v>1833</v>
      </c>
      <c r="I106" s="68" t="s">
        <v>261</v>
      </c>
      <c r="J106" s="68" t="str">
        <f t="shared" si="1"/>
        <v>MP201020100110. Capacitar en los 42 municipios, la transformación de imaginarios, discursos y prácticas frente a la diversidad sexual y de género (cambio de cultura homofóbica y transfóbica), en el periodo de gobierno</v>
      </c>
      <c r="K106" s="68" t="s">
        <v>187</v>
      </c>
      <c r="M106" s="25" t="s">
        <v>85</v>
      </c>
      <c r="N106" s="133">
        <v>41</v>
      </c>
      <c r="O106" s="133">
        <v>2019</v>
      </c>
      <c r="P106" s="133">
        <v>42</v>
      </c>
      <c r="Q106" s="133">
        <v>10</v>
      </c>
      <c r="R106" s="133">
        <v>20</v>
      </c>
      <c r="S106" s="133">
        <v>30</v>
      </c>
      <c r="T106" s="133">
        <v>42</v>
      </c>
      <c r="U106" s="84">
        <v>20102001</v>
      </c>
      <c r="V106" s="61" t="s">
        <v>5078</v>
      </c>
    </row>
    <row r="107" spans="1:22" s="15" customFormat="1" ht="52" hidden="1" x14ac:dyDescent="0.3">
      <c r="A107" s="134">
        <v>104</v>
      </c>
      <c r="B107" s="25"/>
      <c r="C107" s="25" t="s">
        <v>3531</v>
      </c>
      <c r="D107" s="25" t="s">
        <v>3678</v>
      </c>
      <c r="E107" s="84" t="s">
        <v>2622</v>
      </c>
      <c r="F107" s="84" t="s">
        <v>3791</v>
      </c>
      <c r="G107" s="25" t="s">
        <v>2897</v>
      </c>
      <c r="H107" s="25" t="s">
        <v>1833</v>
      </c>
      <c r="I107" s="68" t="s">
        <v>262</v>
      </c>
      <c r="J107" s="68" t="str">
        <f t="shared" si="1"/>
        <v>MP201020100111. Orientar en la red empresarial vallecaucana acciones de prevención a la violencia basada en género (VBG), anualmente en el cuatrienio</v>
      </c>
      <c r="K107" s="68" t="s">
        <v>187</v>
      </c>
      <c r="M107" s="25" t="s">
        <v>85</v>
      </c>
      <c r="N107" s="133">
        <v>1</v>
      </c>
      <c r="O107" s="133">
        <v>2019</v>
      </c>
      <c r="P107" s="133">
        <v>1</v>
      </c>
      <c r="Q107" s="133">
        <v>1</v>
      </c>
      <c r="R107" s="133">
        <v>1</v>
      </c>
      <c r="S107" s="133">
        <v>1</v>
      </c>
      <c r="T107" s="133">
        <v>1</v>
      </c>
      <c r="U107" s="84">
        <v>20102001</v>
      </c>
      <c r="V107" s="61" t="s">
        <v>5078</v>
      </c>
    </row>
    <row r="108" spans="1:22" s="15" customFormat="1" ht="65" hidden="1" x14ac:dyDescent="0.3">
      <c r="A108" s="134">
        <v>105</v>
      </c>
      <c r="B108" s="25"/>
      <c r="C108" s="25" t="s">
        <v>3531</v>
      </c>
      <c r="D108" s="25" t="s">
        <v>3678</v>
      </c>
      <c r="E108" s="84" t="s">
        <v>2622</v>
      </c>
      <c r="F108" s="84" t="s">
        <v>3792</v>
      </c>
      <c r="G108" s="25" t="s">
        <v>2898</v>
      </c>
      <c r="H108" s="25" t="s">
        <v>1833</v>
      </c>
      <c r="I108" s="68" t="s">
        <v>1844</v>
      </c>
      <c r="J108" s="68" t="str">
        <f t="shared" si="1"/>
        <v>MP201020100112. Orientar a 42 municipios en prevención y atención para las mujeres que están expuestas a una agresión, violencia e incluso feminicidio, violencia basada en género (VBG), durante el periodo de gobierno</v>
      </c>
      <c r="K108" s="68" t="s">
        <v>187</v>
      </c>
      <c r="M108" s="25" t="s">
        <v>85</v>
      </c>
      <c r="N108" s="133">
        <v>42</v>
      </c>
      <c r="O108" s="133">
        <v>2019</v>
      </c>
      <c r="P108" s="133">
        <v>42</v>
      </c>
      <c r="Q108" s="133">
        <v>12</v>
      </c>
      <c r="R108" s="133">
        <v>22</v>
      </c>
      <c r="S108" s="133">
        <v>32</v>
      </c>
      <c r="T108" s="133">
        <v>42</v>
      </c>
      <c r="U108" s="84">
        <v>20102001</v>
      </c>
      <c r="V108" s="61" t="s">
        <v>5078</v>
      </c>
    </row>
    <row r="109" spans="1:22" s="15" customFormat="1" ht="91" hidden="1" x14ac:dyDescent="0.3">
      <c r="A109" s="134">
        <v>106</v>
      </c>
      <c r="B109" s="25"/>
      <c r="C109" s="25" t="s">
        <v>3532</v>
      </c>
      <c r="D109" s="25" t="s">
        <v>3679</v>
      </c>
      <c r="E109" s="84" t="s">
        <v>2623</v>
      </c>
      <c r="F109" s="84" t="s">
        <v>3793</v>
      </c>
      <c r="G109" s="25" t="s">
        <v>2899</v>
      </c>
      <c r="H109" s="25" t="s">
        <v>2142</v>
      </c>
      <c r="I109" s="68" t="s">
        <v>266</v>
      </c>
      <c r="J109" s="68" t="str">
        <f t="shared" si="1"/>
        <v>MP201020200201. Implementar en 149 Instituciones Educativas Oficiales el Modelo de Mediación Escolar y Prácticas Restaurativas para fortalecer ambientes escolares, académicos y pedagógicos promoviendo entornos seguros, sanos y pacíficos, durante el periodo de gobierno</v>
      </c>
      <c r="K109" s="68" t="s">
        <v>94</v>
      </c>
      <c r="M109" s="25" t="s">
        <v>85</v>
      </c>
      <c r="N109" s="133">
        <v>0</v>
      </c>
      <c r="O109" s="133">
        <v>2019</v>
      </c>
      <c r="P109" s="133">
        <v>149</v>
      </c>
      <c r="Q109" s="133">
        <v>10</v>
      </c>
      <c r="R109" s="133">
        <v>40</v>
      </c>
      <c r="S109" s="133">
        <v>90</v>
      </c>
      <c r="T109" s="133">
        <v>149</v>
      </c>
      <c r="U109" s="84">
        <v>20102002</v>
      </c>
      <c r="V109" s="61" t="s">
        <v>5079</v>
      </c>
    </row>
    <row r="110" spans="1:22" s="15" customFormat="1" ht="104" hidden="1" x14ac:dyDescent="0.3">
      <c r="A110" s="134">
        <v>107</v>
      </c>
      <c r="B110" s="25"/>
      <c r="C110" s="25" t="s">
        <v>3532</v>
      </c>
      <c r="D110" s="25" t="s">
        <v>3679</v>
      </c>
      <c r="E110" s="84" t="s">
        <v>2623</v>
      </c>
      <c r="F110" s="84" t="s">
        <v>3794</v>
      </c>
      <c r="G110" s="25" t="s">
        <v>2900</v>
      </c>
      <c r="H110" s="25" t="s">
        <v>2142</v>
      </c>
      <c r="I110" s="68" t="s">
        <v>268</v>
      </c>
      <c r="J110" s="68" t="str">
        <f t="shared" si="1"/>
        <v>MP201020200202. Cualificar a 1800 directivos docentes y docentes para la prevención de la violencia contra la mujer y diferentes violencias que se presentan en la escuela; desde un enfoque diferencial centrado en los DD.HH, la diversidad sexual y de género que mejore la convivencia escolar, durante el periodo de gobierno.</v>
      </c>
      <c r="K110" s="68" t="s">
        <v>94</v>
      </c>
      <c r="M110" s="25" t="s">
        <v>85</v>
      </c>
      <c r="N110" s="133">
        <v>1800</v>
      </c>
      <c r="O110" s="133">
        <v>2019</v>
      </c>
      <c r="P110" s="133">
        <v>3600</v>
      </c>
      <c r="Q110" s="133">
        <v>0</v>
      </c>
      <c r="R110" s="133">
        <v>2300</v>
      </c>
      <c r="S110" s="133">
        <v>2900</v>
      </c>
      <c r="T110" s="133">
        <v>3600</v>
      </c>
      <c r="U110" s="84">
        <v>20102002</v>
      </c>
      <c r="V110" s="61" t="s">
        <v>5079</v>
      </c>
    </row>
    <row r="111" spans="1:22" s="15" customFormat="1" ht="130" hidden="1" x14ac:dyDescent="0.3">
      <c r="A111" s="134">
        <v>108</v>
      </c>
      <c r="B111" s="25"/>
      <c r="C111" s="25" t="s">
        <v>3532</v>
      </c>
      <c r="D111" s="25" t="s">
        <v>3679</v>
      </c>
      <c r="E111" s="84" t="s">
        <v>2623</v>
      </c>
      <c r="F111" s="84" t="s">
        <v>3795</v>
      </c>
      <c r="G111" s="25" t="s">
        <v>2901</v>
      </c>
      <c r="H111" s="25" t="s">
        <v>2142</v>
      </c>
      <c r="I111" s="68" t="s">
        <v>270</v>
      </c>
      <c r="J111" s="68" t="str">
        <f t="shared" si="1"/>
        <v>MP201020200203. Implementar en el 100% de Instituciones educativas oficiales los proyectos pedagógicos tranversales orientados a mejorar la convivencia escolar, la trasversalizacion de los proyectos obligatorios en el PEI y la Cátedra de Paz (Competencias Ciudadanas, Educación para la sexualidad, Educación Ambiental, Educación Vial, Prevención de riesgos, educación financiera, uso adecuado del tiempo libre), anualmente</v>
      </c>
      <c r="K111" s="68" t="s">
        <v>94</v>
      </c>
      <c r="M111" s="25" t="s">
        <v>77</v>
      </c>
      <c r="N111" s="132">
        <v>1</v>
      </c>
      <c r="O111" s="133">
        <v>2019</v>
      </c>
      <c r="P111" s="132">
        <v>1</v>
      </c>
      <c r="Q111" s="133">
        <v>100</v>
      </c>
      <c r="R111" s="133">
        <v>100</v>
      </c>
      <c r="S111" s="133">
        <v>100</v>
      </c>
      <c r="T111" s="133">
        <v>100</v>
      </c>
      <c r="U111" s="84">
        <v>20102002</v>
      </c>
      <c r="V111" s="61" t="s">
        <v>5079</v>
      </c>
    </row>
    <row r="112" spans="1:22" s="15" customFormat="1" ht="104" hidden="1" x14ac:dyDescent="0.3">
      <c r="A112" s="134">
        <v>109</v>
      </c>
      <c r="B112" s="25"/>
      <c r="C112" s="25" t="s">
        <v>3532</v>
      </c>
      <c r="D112" s="25" t="s">
        <v>3679</v>
      </c>
      <c r="E112" s="84" t="s">
        <v>2623</v>
      </c>
      <c r="F112" s="84" t="s">
        <v>3796</v>
      </c>
      <c r="G112" s="25" t="s">
        <v>2902</v>
      </c>
      <c r="H112" s="25" t="s">
        <v>2142</v>
      </c>
      <c r="I112" s="68" t="s">
        <v>1936</v>
      </c>
      <c r="J112" s="68" t="str">
        <f t="shared" si="1"/>
        <v>MP201020200204. Cualificar el 100% de las escuelas de padres de las instituciones educativas oficiales en la prevención de la violencia contra la mujer y diferentes violencias que se presentan en la escuela; desde un enfoque diferencial centrado en los DD.HH, la diversidad sexual y de género que mejore la convivencia escolar, durante el periodo de gobierno</v>
      </c>
      <c r="K112" s="68" t="s">
        <v>94</v>
      </c>
      <c r="M112" s="25" t="s">
        <v>85</v>
      </c>
      <c r="N112" s="133">
        <v>0</v>
      </c>
      <c r="O112" s="133">
        <v>2019</v>
      </c>
      <c r="P112" s="132">
        <v>1</v>
      </c>
      <c r="Q112" s="133">
        <v>10</v>
      </c>
      <c r="R112" s="133">
        <v>40</v>
      </c>
      <c r="S112" s="133">
        <v>70</v>
      </c>
      <c r="T112" s="133">
        <v>100</v>
      </c>
      <c r="U112" s="84">
        <v>20102002</v>
      </c>
      <c r="V112" s="61" t="s">
        <v>5079</v>
      </c>
    </row>
    <row r="113" spans="1:22" s="15" customFormat="1" ht="78" hidden="1" x14ac:dyDescent="0.3">
      <c r="A113" s="134">
        <v>110</v>
      </c>
      <c r="B113" s="25"/>
      <c r="C113" s="25" t="s">
        <v>3532</v>
      </c>
      <c r="D113" s="25" t="s">
        <v>3679</v>
      </c>
      <c r="E113" s="84" t="s">
        <v>2623</v>
      </c>
      <c r="F113" s="84" t="s">
        <v>3797</v>
      </c>
      <c r="G113" s="25" t="s">
        <v>2903</v>
      </c>
      <c r="H113" s="25" t="s">
        <v>2142</v>
      </c>
      <c r="I113" s="68" t="s">
        <v>273</v>
      </c>
      <c r="J113" s="68" t="str">
        <f t="shared" si="1"/>
        <v>MP201020200205. Implementar en 149 instituciones educativas oficiales la estrategia de acompañamiento psicosocial en el manejo emocional de conflictos promoviendo escuelas saludables y entornos de reconciliación, anualmente</v>
      </c>
      <c r="K113" s="68" t="s">
        <v>94</v>
      </c>
      <c r="M113" s="25" t="s">
        <v>85</v>
      </c>
      <c r="N113" s="133">
        <v>0</v>
      </c>
      <c r="O113" s="133">
        <v>2019</v>
      </c>
      <c r="P113" s="133">
        <v>149</v>
      </c>
      <c r="Q113" s="133">
        <v>0</v>
      </c>
      <c r="R113" s="133">
        <v>149</v>
      </c>
      <c r="S113" s="133">
        <v>149</v>
      </c>
      <c r="T113" s="133">
        <v>149</v>
      </c>
      <c r="U113" s="84">
        <v>20102002</v>
      </c>
      <c r="V113" s="61" t="s">
        <v>5079</v>
      </c>
    </row>
    <row r="114" spans="1:22" s="15" customFormat="1" ht="104" hidden="1" x14ac:dyDescent="0.3">
      <c r="A114" s="134">
        <v>111</v>
      </c>
      <c r="B114" s="25"/>
      <c r="C114" s="25" t="s">
        <v>3532</v>
      </c>
      <c r="D114" s="25" t="s">
        <v>3679</v>
      </c>
      <c r="E114" s="84" t="s">
        <v>2623</v>
      </c>
      <c r="F114" s="84" t="s">
        <v>3798</v>
      </c>
      <c r="G114" s="25" t="s">
        <v>2904</v>
      </c>
      <c r="H114" s="25" t="s">
        <v>2142</v>
      </c>
      <c r="I114" s="68" t="s">
        <v>275</v>
      </c>
      <c r="J114" s="68" t="str">
        <f t="shared" si="1"/>
        <v>MP201020200206. Mantener los 4 Comités Departamentales de Convivencia Escolar en la prevención de la violencia contra la mujer y diferentes violencias que se presentan en la escuela; desde un enfoque diferencial centrado en los DD.HH, la diversidad sexual y de género que mejore la convivencia escolar, anualmente, durante el periodo de gobierno.</v>
      </c>
      <c r="K114" s="68" t="s">
        <v>94</v>
      </c>
      <c r="M114" s="25" t="s">
        <v>77</v>
      </c>
      <c r="N114" s="133">
        <v>4</v>
      </c>
      <c r="O114" s="133">
        <v>2019</v>
      </c>
      <c r="P114" s="133">
        <v>4</v>
      </c>
      <c r="Q114" s="133">
        <v>4</v>
      </c>
      <c r="R114" s="133">
        <v>4</v>
      </c>
      <c r="S114" s="133">
        <v>4</v>
      </c>
      <c r="T114" s="133">
        <v>4</v>
      </c>
      <c r="U114" s="84">
        <v>20102002</v>
      </c>
      <c r="V114" s="61" t="s">
        <v>5079</v>
      </c>
    </row>
    <row r="115" spans="1:22" s="15" customFormat="1" ht="91" hidden="1" x14ac:dyDescent="0.3">
      <c r="A115" s="134">
        <v>112</v>
      </c>
      <c r="B115" s="25"/>
      <c r="C115" s="25" t="s">
        <v>3532</v>
      </c>
      <c r="D115" s="25" t="s">
        <v>3679</v>
      </c>
      <c r="E115" s="84" t="s">
        <v>2623</v>
      </c>
      <c r="F115" s="84" t="s">
        <v>3799</v>
      </c>
      <c r="G115" s="25" t="s">
        <v>2905</v>
      </c>
      <c r="H115" s="25" t="s">
        <v>2142</v>
      </c>
      <c r="I115" s="68" t="s">
        <v>277</v>
      </c>
      <c r="J115" s="68" t="str">
        <f t="shared" si="1"/>
        <v>MP201020200207. Orientar 1 proceso de capacitación para la implementación del proyecto de educación para la sexualidad y construcción de ciudadania (PESCC) con énfasis en el reconocimiento de la diversidad sexual y de género en todo el departamento, durante el periodo de gobierno</v>
      </c>
      <c r="K115" s="68" t="s">
        <v>187</v>
      </c>
      <c r="M115" s="25" t="s">
        <v>85</v>
      </c>
      <c r="N115" s="133">
        <v>0</v>
      </c>
      <c r="O115" s="133">
        <v>2019</v>
      </c>
      <c r="P115" s="133">
        <v>42</v>
      </c>
      <c r="Q115" s="133">
        <v>10</v>
      </c>
      <c r="R115" s="133">
        <v>20</v>
      </c>
      <c r="S115" s="133">
        <v>30</v>
      </c>
      <c r="T115" s="133">
        <v>42</v>
      </c>
      <c r="U115" s="84">
        <v>20102002</v>
      </c>
      <c r="V115" s="61" t="s">
        <v>5079</v>
      </c>
    </row>
    <row r="116" spans="1:22" s="15" customFormat="1" ht="78" hidden="1" x14ac:dyDescent="0.3">
      <c r="A116" s="134">
        <v>113</v>
      </c>
      <c r="B116" s="25"/>
      <c r="C116" s="25" t="s">
        <v>3532</v>
      </c>
      <c r="D116" s="25" t="s">
        <v>3679</v>
      </c>
      <c r="E116" s="84" t="s">
        <v>2623</v>
      </c>
      <c r="F116" s="84" t="s">
        <v>3800</v>
      </c>
      <c r="G116" s="25" t="s">
        <v>2906</v>
      </c>
      <c r="H116" s="25" t="s">
        <v>2142</v>
      </c>
      <c r="I116" s="68" t="s">
        <v>279</v>
      </c>
      <c r="J116" s="68" t="str">
        <f t="shared" si="1"/>
        <v>MP201020200208. Ejecutar 1 campaña con estrategias comunicativas sobre convivencia escolar para reconocimiento de la diversidad sexual y de género a nivel sociocultural, en el departamento, durante el periodo de gobierno</v>
      </c>
      <c r="K116" s="68" t="s">
        <v>187</v>
      </c>
      <c r="M116" s="25" t="s">
        <v>189</v>
      </c>
      <c r="N116" s="133">
        <v>0</v>
      </c>
      <c r="O116" s="133">
        <v>2019</v>
      </c>
      <c r="P116" s="133">
        <v>1</v>
      </c>
      <c r="Q116" s="133">
        <v>1</v>
      </c>
      <c r="R116" s="133">
        <v>1</v>
      </c>
      <c r="S116" s="133">
        <v>1</v>
      </c>
      <c r="T116" s="133">
        <v>1</v>
      </c>
      <c r="U116" s="84">
        <v>20102002</v>
      </c>
      <c r="V116" s="61" t="s">
        <v>5079</v>
      </c>
    </row>
    <row r="117" spans="1:22" s="15" customFormat="1" ht="65" hidden="1" x14ac:dyDescent="0.3">
      <c r="A117" s="134">
        <v>114</v>
      </c>
      <c r="B117" s="25"/>
      <c r="C117" s="25" t="s">
        <v>3533</v>
      </c>
      <c r="D117" s="25" t="s">
        <v>3678</v>
      </c>
      <c r="E117" s="84" t="s">
        <v>2624</v>
      </c>
      <c r="F117" s="84" t="s">
        <v>3801</v>
      </c>
      <c r="G117" s="25" t="s">
        <v>2907</v>
      </c>
      <c r="H117" s="25" t="s">
        <v>2143</v>
      </c>
      <c r="I117" s="68" t="s">
        <v>1937</v>
      </c>
      <c r="J117" s="68" t="str">
        <f t="shared" si="1"/>
        <v>MP202010100101. Ejecutar el 100% de las acciones del Plan de prevención y protección para mujeres víctimas del conflicto armado, con enfoque de género, durante el periodo de gobierno</v>
      </c>
      <c r="K117" s="68" t="s">
        <v>187</v>
      </c>
      <c r="M117" s="25" t="s">
        <v>85</v>
      </c>
      <c r="N117" s="133">
        <v>0</v>
      </c>
      <c r="O117" s="133">
        <v>2019</v>
      </c>
      <c r="P117" s="132">
        <v>1</v>
      </c>
      <c r="Q117" s="133">
        <v>100</v>
      </c>
      <c r="R117" s="133">
        <v>100</v>
      </c>
      <c r="S117" s="133">
        <v>100</v>
      </c>
      <c r="T117" s="133">
        <v>100</v>
      </c>
      <c r="U117" s="84">
        <v>20201001</v>
      </c>
      <c r="V117" s="61" t="s">
        <v>5080</v>
      </c>
    </row>
    <row r="118" spans="1:22" s="15" customFormat="1" ht="78" hidden="1" x14ac:dyDescent="0.3">
      <c r="A118" s="134">
        <v>115</v>
      </c>
      <c r="B118" s="25"/>
      <c r="C118" s="25" t="s">
        <v>3533</v>
      </c>
      <c r="D118" s="25" t="s">
        <v>3678</v>
      </c>
      <c r="E118" s="84" t="s">
        <v>2624</v>
      </c>
      <c r="F118" s="84" t="s">
        <v>3802</v>
      </c>
      <c r="G118" s="25" t="s">
        <v>2908</v>
      </c>
      <c r="H118" s="25" t="s">
        <v>2143</v>
      </c>
      <c r="I118" s="68" t="s">
        <v>285</v>
      </c>
      <c r="J118" s="68" t="str">
        <f t="shared" si="1"/>
        <v>MP202010100102. Asesorar a 42 entes territoriales en la aplicación de los lineamientos nacionales para la transversalizacion del enfoque de género para atención de las violencias de género en el sector salud, en el periodo de gobierno</v>
      </c>
      <c r="K118" s="68" t="s">
        <v>187</v>
      </c>
      <c r="M118" s="25" t="s">
        <v>85</v>
      </c>
      <c r="N118" s="133">
        <v>42</v>
      </c>
      <c r="O118" s="133">
        <v>2019</v>
      </c>
      <c r="P118" s="133">
        <v>42</v>
      </c>
      <c r="Q118" s="133">
        <v>10</v>
      </c>
      <c r="R118" s="133">
        <v>20</v>
      </c>
      <c r="S118" s="133">
        <v>30</v>
      </c>
      <c r="T118" s="133">
        <v>42</v>
      </c>
      <c r="U118" s="84">
        <v>20201001</v>
      </c>
      <c r="V118" s="61" t="s">
        <v>5080</v>
      </c>
    </row>
    <row r="119" spans="1:22" s="15" customFormat="1" ht="52" hidden="1" x14ac:dyDescent="0.3">
      <c r="A119" s="134">
        <v>116</v>
      </c>
      <c r="B119" s="25"/>
      <c r="C119" s="25" t="s">
        <v>3533</v>
      </c>
      <c r="D119" s="25" t="s">
        <v>3678</v>
      </c>
      <c r="E119" s="84" t="s">
        <v>2624</v>
      </c>
      <c r="F119" s="84" t="s">
        <v>3803</v>
      </c>
      <c r="G119" s="25" t="s">
        <v>2909</v>
      </c>
      <c r="H119" s="25" t="s">
        <v>2143</v>
      </c>
      <c r="I119" s="68" t="s">
        <v>286</v>
      </c>
      <c r="J119" s="68" t="str">
        <f t="shared" si="1"/>
        <v>MP202010100103. Asesorar 42 entes territoriales en las medidas con enfoque de género, para atención en salud mental a las vícitmas del conflicto, durante el periodo de gobierno</v>
      </c>
      <c r="K119" s="68" t="s">
        <v>187</v>
      </c>
      <c r="M119" s="25" t="s">
        <v>85</v>
      </c>
      <c r="N119" s="133">
        <v>42</v>
      </c>
      <c r="O119" s="133">
        <v>2019</v>
      </c>
      <c r="P119" s="133">
        <v>42</v>
      </c>
      <c r="Q119" s="133">
        <v>10</v>
      </c>
      <c r="R119" s="133">
        <v>20</v>
      </c>
      <c r="S119" s="133">
        <v>30</v>
      </c>
      <c r="T119" s="133">
        <v>42</v>
      </c>
      <c r="U119" s="84">
        <v>20201001</v>
      </c>
      <c r="V119" s="61" t="s">
        <v>5080</v>
      </c>
    </row>
    <row r="120" spans="1:22" s="15" customFormat="1" ht="78" hidden="1" x14ac:dyDescent="0.3">
      <c r="A120" s="134">
        <v>117</v>
      </c>
      <c r="B120" s="25"/>
      <c r="C120" s="25" t="s">
        <v>3534</v>
      </c>
      <c r="D120" s="25" t="s">
        <v>3678</v>
      </c>
      <c r="E120" s="84" t="s">
        <v>2625</v>
      </c>
      <c r="F120" s="84" t="s">
        <v>3804</v>
      </c>
      <c r="G120" s="25" t="s">
        <v>2910</v>
      </c>
      <c r="H120" s="25" t="s">
        <v>2144</v>
      </c>
      <c r="I120" s="68" t="s">
        <v>289</v>
      </c>
      <c r="J120" s="68" t="str">
        <f t="shared" si="1"/>
        <v>MP202010200101. Ejecutar 1 plan estratégico interinstitucional de acciones para el monitoreo y prevención de reclutamiento forzado, delitos sexuales con enfoque diferencial dirigido a niños, niñas, jóvenes y/o adolescentes en el departamento del Valle del Cauca</v>
      </c>
      <c r="K120" s="68" t="s">
        <v>249</v>
      </c>
      <c r="M120" s="25" t="s">
        <v>85</v>
      </c>
      <c r="N120" s="133">
        <v>1</v>
      </c>
      <c r="O120" s="133">
        <v>2019</v>
      </c>
      <c r="P120" s="133">
        <v>1</v>
      </c>
      <c r="Q120" s="133">
        <v>0</v>
      </c>
      <c r="R120" s="133">
        <v>1</v>
      </c>
      <c r="S120" s="133">
        <v>1</v>
      </c>
      <c r="T120" s="133">
        <v>1</v>
      </c>
      <c r="U120" s="84">
        <v>20201001</v>
      </c>
      <c r="V120" s="61" t="s">
        <v>5080</v>
      </c>
    </row>
    <row r="121" spans="1:22" s="15" customFormat="1" ht="65" hidden="1" x14ac:dyDescent="0.3">
      <c r="A121" s="134">
        <v>118</v>
      </c>
      <c r="B121" s="25"/>
      <c r="C121" s="25" t="s">
        <v>3534</v>
      </c>
      <c r="D121" s="25" t="s">
        <v>3678</v>
      </c>
      <c r="E121" s="84" t="s">
        <v>2625</v>
      </c>
      <c r="F121" s="84" t="s">
        <v>3805</v>
      </c>
      <c r="G121" s="25" t="s">
        <v>2911</v>
      </c>
      <c r="H121" s="25" t="s">
        <v>2144</v>
      </c>
      <c r="I121" s="68" t="s">
        <v>1340</v>
      </c>
      <c r="J121" s="68" t="str">
        <f t="shared" si="1"/>
        <v>MP202010200102. Ejecutar un plan departamental de contingencia con sus ajustes y acciones de prevención (temprana, urgente y de protección) con enfoque diferencial en el Departamento del Valle del Cauca</v>
      </c>
      <c r="K121" s="68" t="s">
        <v>249</v>
      </c>
      <c r="M121" s="25" t="s">
        <v>85</v>
      </c>
      <c r="N121" s="133">
        <v>1</v>
      </c>
      <c r="O121" s="133">
        <v>2019</v>
      </c>
      <c r="P121" s="133">
        <v>1</v>
      </c>
      <c r="Q121" s="133">
        <v>0</v>
      </c>
      <c r="R121" s="133">
        <v>1</v>
      </c>
      <c r="S121" s="133">
        <v>1</v>
      </c>
      <c r="T121" s="133">
        <v>1</v>
      </c>
      <c r="U121" s="84">
        <v>20201001</v>
      </c>
      <c r="V121" s="61" t="s">
        <v>5080</v>
      </c>
    </row>
    <row r="122" spans="1:22" s="15" customFormat="1" ht="65" hidden="1" x14ac:dyDescent="0.3">
      <c r="A122" s="134">
        <v>119</v>
      </c>
      <c r="B122" s="25"/>
      <c r="C122" s="25" t="s">
        <v>3534</v>
      </c>
      <c r="D122" s="25" t="s">
        <v>3678</v>
      </c>
      <c r="E122" s="84" t="s">
        <v>2625</v>
      </c>
      <c r="F122" s="84" t="s">
        <v>3806</v>
      </c>
      <c r="G122" s="25" t="s">
        <v>2912</v>
      </c>
      <c r="H122" s="25" t="s">
        <v>2144</v>
      </c>
      <c r="I122" s="68" t="s">
        <v>290</v>
      </c>
      <c r="J122" s="68" t="str">
        <f t="shared" si="1"/>
        <v>MP202010200103. Articular 1 ruta integral en materia de prevención de riesgo de minas antipersonas (MAP), minas sin explotar (MUSE) y artefactos explosivos improvisados (AEI) en el departamento del Valle del Cauca</v>
      </c>
      <c r="K122" s="68" t="s">
        <v>249</v>
      </c>
      <c r="M122" s="25" t="s">
        <v>85</v>
      </c>
      <c r="N122" s="133">
        <v>1</v>
      </c>
      <c r="O122" s="133">
        <v>2019</v>
      </c>
      <c r="P122" s="133">
        <v>1</v>
      </c>
      <c r="Q122" s="133">
        <v>0</v>
      </c>
      <c r="R122" s="133">
        <v>1</v>
      </c>
      <c r="S122" s="133">
        <v>1</v>
      </c>
      <c r="T122" s="133">
        <v>1</v>
      </c>
      <c r="U122" s="84">
        <v>20201001</v>
      </c>
      <c r="V122" s="61" t="s">
        <v>5080</v>
      </c>
    </row>
    <row r="123" spans="1:22" s="15" customFormat="1" ht="52" hidden="1" x14ac:dyDescent="0.3">
      <c r="A123" s="134">
        <v>120</v>
      </c>
      <c r="B123" s="25"/>
      <c r="C123" s="25" t="s">
        <v>3534</v>
      </c>
      <c r="D123" s="25" t="s">
        <v>3678</v>
      </c>
      <c r="E123" s="84" t="s">
        <v>2625</v>
      </c>
      <c r="F123" s="84" t="s">
        <v>3807</v>
      </c>
      <c r="G123" s="25" t="s">
        <v>2913</v>
      </c>
      <c r="H123" s="25" t="s">
        <v>2144</v>
      </c>
      <c r="I123" s="68" t="s">
        <v>292</v>
      </c>
      <c r="J123" s="68" t="str">
        <f t="shared" si="1"/>
        <v>MP202010200104. Beneficiar a 3 comunidades victimas del conflicto con programas de arte y cultura para la paz</v>
      </c>
      <c r="K123" s="68" t="s">
        <v>194</v>
      </c>
      <c r="M123" s="25" t="s">
        <v>85</v>
      </c>
      <c r="N123" s="133">
        <v>1</v>
      </c>
      <c r="O123" s="133">
        <v>2019</v>
      </c>
      <c r="P123" s="133">
        <v>3</v>
      </c>
      <c r="Q123" s="133">
        <v>0</v>
      </c>
      <c r="R123" s="133">
        <v>1</v>
      </c>
      <c r="S123" s="133">
        <v>2</v>
      </c>
      <c r="T123" s="133">
        <v>3</v>
      </c>
      <c r="U123" s="84">
        <v>20201001</v>
      </c>
      <c r="V123" s="61" t="s">
        <v>5080</v>
      </c>
    </row>
    <row r="124" spans="1:22" s="15" customFormat="1" ht="52" hidden="1" x14ac:dyDescent="0.3">
      <c r="A124" s="134">
        <v>121</v>
      </c>
      <c r="B124" s="25"/>
      <c r="C124" s="25" t="s">
        <v>3534</v>
      </c>
      <c r="D124" s="25" t="s">
        <v>3678</v>
      </c>
      <c r="E124" s="84" t="s">
        <v>2625</v>
      </c>
      <c r="F124" s="84" t="s">
        <v>3808</v>
      </c>
      <c r="G124" s="25" t="s">
        <v>2914</v>
      </c>
      <c r="H124" s="25" t="s">
        <v>2144</v>
      </c>
      <c r="I124" s="68" t="s">
        <v>293</v>
      </c>
      <c r="J124" s="68" t="str">
        <f t="shared" si="1"/>
        <v>MP202010200105. Operativizar 1 subcomité técnico de enfoque diferencial étnico en la mesa departamental de justicia transicional anualmente</v>
      </c>
      <c r="K124" s="68" t="s">
        <v>171</v>
      </c>
      <c r="M124" s="25" t="s">
        <v>85</v>
      </c>
      <c r="N124" s="133">
        <v>1</v>
      </c>
      <c r="O124" s="133">
        <v>2019</v>
      </c>
      <c r="P124" s="133">
        <v>4</v>
      </c>
      <c r="Q124" s="133">
        <v>1</v>
      </c>
      <c r="R124" s="133">
        <v>1</v>
      </c>
      <c r="S124" s="133">
        <v>1</v>
      </c>
      <c r="T124" s="133">
        <v>1</v>
      </c>
      <c r="U124" s="84">
        <v>20201001</v>
      </c>
      <c r="V124" s="61" t="s">
        <v>5080</v>
      </c>
    </row>
    <row r="125" spans="1:22" s="15" customFormat="1" ht="52" hidden="1" x14ac:dyDescent="0.3">
      <c r="A125" s="134">
        <v>122</v>
      </c>
      <c r="B125" s="25"/>
      <c r="C125" s="25" t="s">
        <v>3534</v>
      </c>
      <c r="D125" s="25" t="s">
        <v>3678</v>
      </c>
      <c r="E125" s="84" t="s">
        <v>2625</v>
      </c>
      <c r="F125" s="84" t="s">
        <v>3809</v>
      </c>
      <c r="G125" s="25" t="s">
        <v>2915</v>
      </c>
      <c r="H125" s="25" t="s">
        <v>2144</v>
      </c>
      <c r="I125" s="68" t="s">
        <v>1344</v>
      </c>
      <c r="J125" s="68" t="str">
        <f t="shared" si="1"/>
        <v>MP202010200106. Capacitar a 60 líderes y funcionarios en la ruta de reparación para las víctimas Afros e indígenas del conflicto armado</v>
      </c>
      <c r="K125" s="68" t="s">
        <v>171</v>
      </c>
      <c r="M125" s="25" t="s">
        <v>85</v>
      </c>
      <c r="N125" s="133">
        <v>15</v>
      </c>
      <c r="O125" s="133">
        <v>2019</v>
      </c>
      <c r="P125" s="133">
        <v>60</v>
      </c>
      <c r="Q125" s="133">
        <v>15</v>
      </c>
      <c r="R125" s="133">
        <v>40</v>
      </c>
      <c r="S125" s="133">
        <v>45</v>
      </c>
      <c r="T125" s="133">
        <v>60</v>
      </c>
      <c r="U125" s="84">
        <v>20201001</v>
      </c>
      <c r="V125" s="61" t="s">
        <v>5080</v>
      </c>
    </row>
    <row r="126" spans="1:22" s="15" customFormat="1" ht="65" hidden="1" x14ac:dyDescent="0.3">
      <c r="A126" s="134">
        <v>123</v>
      </c>
      <c r="B126" s="25"/>
      <c r="C126" s="25" t="s">
        <v>3534</v>
      </c>
      <c r="D126" s="25" t="s">
        <v>3678</v>
      </c>
      <c r="E126" s="84" t="s">
        <v>2625</v>
      </c>
      <c r="F126" s="84" t="s">
        <v>3810</v>
      </c>
      <c r="G126" s="25" t="s">
        <v>2916</v>
      </c>
      <c r="H126" s="25" t="s">
        <v>2144</v>
      </c>
      <c r="I126" s="68" t="s">
        <v>295</v>
      </c>
      <c r="J126" s="68" t="str">
        <f t="shared" si="1"/>
        <v>MP202010200107. Divulgar 1 ruta de reparación para víctimas de comunidades étnicas enmarcadas en la ley 1448 de 2011 mediante los decretos ley 4633 y 4635 de 2011, anualmente, durante el periodo de gobierno</v>
      </c>
      <c r="K126" s="68" t="s">
        <v>171</v>
      </c>
      <c r="M126" s="25" t="s">
        <v>85</v>
      </c>
      <c r="N126" s="133">
        <v>0</v>
      </c>
      <c r="O126" s="133">
        <v>2019</v>
      </c>
      <c r="P126" s="133">
        <v>1</v>
      </c>
      <c r="Q126" s="133">
        <v>1</v>
      </c>
      <c r="R126" s="133">
        <v>1</v>
      </c>
      <c r="S126" s="133">
        <v>1</v>
      </c>
      <c r="T126" s="133">
        <v>1</v>
      </c>
      <c r="U126" s="84">
        <v>20201001</v>
      </c>
      <c r="V126" s="61" t="s">
        <v>5080</v>
      </c>
    </row>
    <row r="127" spans="1:22" s="15" customFormat="1" ht="39" hidden="1" x14ac:dyDescent="0.3">
      <c r="A127" s="134">
        <v>124</v>
      </c>
      <c r="B127" s="25"/>
      <c r="C127" s="25" t="s">
        <v>3535</v>
      </c>
      <c r="D127" s="25" t="s">
        <v>3678</v>
      </c>
      <c r="E127" s="84" t="s">
        <v>2626</v>
      </c>
      <c r="F127" s="84" t="s">
        <v>3811</v>
      </c>
      <c r="G127" s="25" t="s">
        <v>2917</v>
      </c>
      <c r="H127" s="25" t="s">
        <v>2145</v>
      </c>
      <c r="I127" s="68" t="s">
        <v>301</v>
      </c>
      <c r="J127" s="68" t="str">
        <f t="shared" si="1"/>
        <v>MP202020100101. Implementar 1 plan de acción territorial PAT para el departamento con su respectivo ajuste anualmente</v>
      </c>
      <c r="K127" s="68" t="s">
        <v>258</v>
      </c>
      <c r="M127" s="25" t="s">
        <v>77</v>
      </c>
      <c r="N127" s="133">
        <v>1</v>
      </c>
      <c r="O127" s="133">
        <v>2019</v>
      </c>
      <c r="P127" s="133">
        <v>1</v>
      </c>
      <c r="Q127" s="133">
        <v>1</v>
      </c>
      <c r="R127" s="133">
        <v>1</v>
      </c>
      <c r="S127" s="133">
        <v>1</v>
      </c>
      <c r="T127" s="133">
        <v>1</v>
      </c>
      <c r="U127" s="84">
        <v>20202001</v>
      </c>
      <c r="V127" s="61" t="s">
        <v>5081</v>
      </c>
    </row>
    <row r="128" spans="1:22" s="15" customFormat="1" ht="65" hidden="1" x14ac:dyDescent="0.3">
      <c r="A128" s="134">
        <v>125</v>
      </c>
      <c r="B128" s="62"/>
      <c r="C128" s="25" t="s">
        <v>3535</v>
      </c>
      <c r="D128" s="25" t="s">
        <v>3678</v>
      </c>
      <c r="E128" s="84" t="s">
        <v>2626</v>
      </c>
      <c r="F128" s="84" t="s">
        <v>3812</v>
      </c>
      <c r="G128" s="25" t="s">
        <v>2918</v>
      </c>
      <c r="H128" s="25" t="s">
        <v>2145</v>
      </c>
      <c r="I128" s="68" t="s">
        <v>303</v>
      </c>
      <c r="J128" s="68" t="str">
        <f t="shared" si="1"/>
        <v>MP202020100102. Beneficiar a 2923 estudiantes de la población víctima del conflicto armado de instituciones educativas oficiales con modelos educativos flexibles para la atención pertinente e inclusiva en cada año del periodo de gobierno</v>
      </c>
      <c r="K128" s="68" t="s">
        <v>94</v>
      </c>
      <c r="M128" s="62" t="s">
        <v>77</v>
      </c>
      <c r="N128" s="137">
        <v>2923</v>
      </c>
      <c r="O128" s="136">
        <v>2019</v>
      </c>
      <c r="P128" s="137">
        <v>2923</v>
      </c>
      <c r="Q128" s="137">
        <v>2923</v>
      </c>
      <c r="R128" s="137">
        <v>2923</v>
      </c>
      <c r="S128" s="137">
        <v>2923</v>
      </c>
      <c r="T128" s="137">
        <v>2923</v>
      </c>
      <c r="U128" s="84">
        <v>20202001</v>
      </c>
      <c r="V128" s="61" t="s">
        <v>5081</v>
      </c>
    </row>
    <row r="129" spans="1:24" s="15" customFormat="1" ht="65" hidden="1" x14ac:dyDescent="0.3">
      <c r="A129" s="134">
        <v>126</v>
      </c>
      <c r="B129" s="62"/>
      <c r="C129" s="25" t="s">
        <v>3535</v>
      </c>
      <c r="D129" s="25" t="s">
        <v>3678</v>
      </c>
      <c r="E129" s="84" t="s">
        <v>2626</v>
      </c>
      <c r="F129" s="84" t="s">
        <v>3813</v>
      </c>
      <c r="G129" s="25" t="s">
        <v>2919</v>
      </c>
      <c r="H129" s="25" t="s">
        <v>2145</v>
      </c>
      <c r="I129" s="68" t="s">
        <v>304</v>
      </c>
      <c r="J129" s="68" t="str">
        <f t="shared" si="1"/>
        <v>MP202020100103. Brindar a 23 instituciones educativas servicio de apoyo psicosocial para la atención pertinente e inclusiva de la población escolar víctima del conflicto armado en cada año del periodo de gobierno</v>
      </c>
      <c r="K129" s="68" t="s">
        <v>94</v>
      </c>
      <c r="M129" s="62" t="s">
        <v>85</v>
      </c>
      <c r="N129" s="137">
        <v>0</v>
      </c>
      <c r="O129" s="136">
        <v>2019</v>
      </c>
      <c r="P129" s="137">
        <v>23</v>
      </c>
      <c r="Q129" s="137">
        <v>23</v>
      </c>
      <c r="R129" s="137">
        <v>23</v>
      </c>
      <c r="S129" s="137">
        <v>23</v>
      </c>
      <c r="T129" s="137">
        <v>23</v>
      </c>
      <c r="U129" s="84">
        <v>20202001</v>
      </c>
      <c r="V129" s="61" t="s">
        <v>5081</v>
      </c>
    </row>
    <row r="130" spans="1:24" s="15" customFormat="1" ht="52" hidden="1" x14ac:dyDescent="0.3">
      <c r="A130" s="134">
        <v>127</v>
      </c>
      <c r="B130" s="62"/>
      <c r="C130" s="25" t="s">
        <v>3536</v>
      </c>
      <c r="D130" s="25" t="s">
        <v>3678</v>
      </c>
      <c r="E130" s="84" t="s">
        <v>2627</v>
      </c>
      <c r="F130" s="84" t="s">
        <v>3814</v>
      </c>
      <c r="G130" s="62" t="s">
        <v>2920</v>
      </c>
      <c r="H130" s="25" t="s">
        <v>2146</v>
      </c>
      <c r="I130" s="68" t="s">
        <v>1938</v>
      </c>
      <c r="J130" s="68" t="str">
        <f t="shared" si="1"/>
        <v>MP202020200101. Concurrir con el 100% de recursos a los municipios que soliciten apoyo para la caracterización de la población víctima, de acuerdo a la capacidad institucional</v>
      </c>
      <c r="K130" s="68" t="s">
        <v>258</v>
      </c>
      <c r="M130" s="62" t="s">
        <v>85</v>
      </c>
      <c r="N130" s="132">
        <v>1</v>
      </c>
      <c r="O130" s="133">
        <v>2018</v>
      </c>
      <c r="P130" s="132">
        <v>1</v>
      </c>
      <c r="Q130" s="137">
        <v>0</v>
      </c>
      <c r="R130" s="137">
        <v>100</v>
      </c>
      <c r="S130" s="137">
        <v>100</v>
      </c>
      <c r="T130" s="137">
        <v>100</v>
      </c>
      <c r="U130" s="84">
        <v>20202001</v>
      </c>
      <c r="V130" s="61" t="s">
        <v>5081</v>
      </c>
    </row>
    <row r="131" spans="1:24" s="15" customFormat="1" ht="52" hidden="1" x14ac:dyDescent="0.3">
      <c r="A131" s="134">
        <v>128</v>
      </c>
      <c r="B131" s="62"/>
      <c r="C131" s="25" t="s">
        <v>3536</v>
      </c>
      <c r="D131" s="25" t="s">
        <v>3678</v>
      </c>
      <c r="E131" s="84" t="s">
        <v>2627</v>
      </c>
      <c r="F131" s="84" t="s">
        <v>3815</v>
      </c>
      <c r="G131" s="62" t="s">
        <v>2921</v>
      </c>
      <c r="H131" s="25" t="s">
        <v>2146</v>
      </c>
      <c r="I131" s="68" t="s">
        <v>1939</v>
      </c>
      <c r="J131" s="68" t="str">
        <f t="shared" si="1"/>
        <v>MP202020200102. Entregar el 100% los insumos para ayuda humanitaria de los municipios que soliciten apoyo, de acuerdo a la capacidad institucional</v>
      </c>
      <c r="K131" s="68" t="s">
        <v>258</v>
      </c>
      <c r="M131" s="62" t="s">
        <v>85</v>
      </c>
      <c r="N131" s="132">
        <v>1</v>
      </c>
      <c r="O131" s="133">
        <v>2019</v>
      </c>
      <c r="P131" s="132">
        <v>1</v>
      </c>
      <c r="Q131" s="137">
        <v>0</v>
      </c>
      <c r="R131" s="137">
        <v>100</v>
      </c>
      <c r="S131" s="137">
        <v>100</v>
      </c>
      <c r="T131" s="137">
        <v>100</v>
      </c>
      <c r="U131" s="84">
        <v>20202001</v>
      </c>
      <c r="V131" s="61" t="s">
        <v>5081</v>
      </c>
    </row>
    <row r="132" spans="1:24" s="15" customFormat="1" ht="39" hidden="1" x14ac:dyDescent="0.3">
      <c r="A132" s="134">
        <v>129</v>
      </c>
      <c r="B132" s="62"/>
      <c r="C132" s="25" t="s">
        <v>3536</v>
      </c>
      <c r="D132" s="25" t="s">
        <v>3678</v>
      </c>
      <c r="E132" s="84" t="s">
        <v>2627</v>
      </c>
      <c r="F132" s="84" t="s">
        <v>3816</v>
      </c>
      <c r="G132" s="62" t="s">
        <v>2922</v>
      </c>
      <c r="H132" s="25" t="s">
        <v>2146</v>
      </c>
      <c r="I132" s="68" t="s">
        <v>308</v>
      </c>
      <c r="J132" s="68" t="str">
        <f t="shared" si="1"/>
        <v>MP202020200103. Asistir a los 42 municipios técnicamente en la implementación de la política pública de victimas</v>
      </c>
      <c r="K132" s="68" t="s">
        <v>258</v>
      </c>
      <c r="M132" s="62" t="s">
        <v>77</v>
      </c>
      <c r="N132" s="137">
        <v>42</v>
      </c>
      <c r="O132" s="133">
        <v>2019</v>
      </c>
      <c r="P132" s="137">
        <v>42</v>
      </c>
      <c r="Q132" s="137">
        <v>42</v>
      </c>
      <c r="R132" s="137">
        <v>42</v>
      </c>
      <c r="S132" s="137">
        <v>42</v>
      </c>
      <c r="T132" s="137">
        <v>42</v>
      </c>
      <c r="U132" s="84">
        <v>20202001</v>
      </c>
      <c r="V132" s="61" t="s">
        <v>5081</v>
      </c>
    </row>
    <row r="133" spans="1:24" s="15" customFormat="1" ht="52" hidden="1" x14ac:dyDescent="0.3">
      <c r="A133" s="134">
        <v>130</v>
      </c>
      <c r="B133" s="62"/>
      <c r="C133" s="25" t="s">
        <v>3536</v>
      </c>
      <c r="D133" s="25" t="s">
        <v>3678</v>
      </c>
      <c r="E133" s="84" t="s">
        <v>2627</v>
      </c>
      <c r="F133" s="84" t="s">
        <v>3817</v>
      </c>
      <c r="G133" s="62" t="s">
        <v>2923</v>
      </c>
      <c r="H133" s="25" t="s">
        <v>2146</v>
      </c>
      <c r="I133" s="68" t="s">
        <v>1940</v>
      </c>
      <c r="J133" s="68" t="str">
        <f t="shared" ref="J133:J196" si="2">G133&amp;". "&amp;I133</f>
        <v>MP202020200104. Establecer 100% los proyectos productivos que demande los municipios que soliciten apoyo de acuerdo a la capacidad institucional</v>
      </c>
      <c r="K133" s="68" t="s">
        <v>258</v>
      </c>
      <c r="M133" s="62" t="s">
        <v>85</v>
      </c>
      <c r="N133" s="132">
        <v>1</v>
      </c>
      <c r="O133" s="133">
        <v>2019</v>
      </c>
      <c r="P133" s="132">
        <v>1</v>
      </c>
      <c r="Q133" s="137">
        <v>100</v>
      </c>
      <c r="R133" s="137">
        <v>100</v>
      </c>
      <c r="S133" s="137">
        <v>100</v>
      </c>
      <c r="T133" s="137">
        <v>100</v>
      </c>
      <c r="U133" s="84">
        <v>20202001</v>
      </c>
      <c r="V133" s="61" t="s">
        <v>5081</v>
      </c>
    </row>
    <row r="134" spans="1:24" s="15" customFormat="1" ht="52" hidden="1" x14ac:dyDescent="0.3">
      <c r="A134" s="134">
        <v>131</v>
      </c>
      <c r="B134" s="62"/>
      <c r="C134" s="25" t="s">
        <v>3536</v>
      </c>
      <c r="D134" s="25" t="s">
        <v>3678</v>
      </c>
      <c r="E134" s="84" t="s">
        <v>2627</v>
      </c>
      <c r="F134" s="84" t="s">
        <v>3818</v>
      </c>
      <c r="G134" s="62" t="s">
        <v>2924</v>
      </c>
      <c r="H134" s="25" t="s">
        <v>2146</v>
      </c>
      <c r="I134" s="68" t="s">
        <v>1941</v>
      </c>
      <c r="J134" s="68" t="str">
        <f t="shared" si="2"/>
        <v>MP202020200105. Concurrir con el 100% de los auxilios funerarios para víctimas del conflicto armado que soliciten apoyo de acuerdo a la capacidad institucional</v>
      </c>
      <c r="K134" s="68" t="s">
        <v>258</v>
      </c>
      <c r="M134" s="62" t="s">
        <v>85</v>
      </c>
      <c r="N134" s="132">
        <v>1</v>
      </c>
      <c r="O134" s="133">
        <v>2019</v>
      </c>
      <c r="P134" s="132">
        <v>1</v>
      </c>
      <c r="Q134" s="137">
        <v>100</v>
      </c>
      <c r="R134" s="137">
        <v>100</v>
      </c>
      <c r="S134" s="137">
        <v>100</v>
      </c>
      <c r="T134" s="137">
        <v>100</v>
      </c>
      <c r="U134" s="84">
        <v>20202001</v>
      </c>
      <c r="V134" s="61" t="s">
        <v>5081</v>
      </c>
    </row>
    <row r="135" spans="1:24" s="15" customFormat="1" ht="39" hidden="1" x14ac:dyDescent="0.3">
      <c r="A135" s="134">
        <v>132</v>
      </c>
      <c r="B135" s="62"/>
      <c r="C135" s="25" t="s">
        <v>3537</v>
      </c>
      <c r="D135" s="25" t="s">
        <v>3678</v>
      </c>
      <c r="E135" s="84" t="s">
        <v>2628</v>
      </c>
      <c r="F135" s="84" t="s">
        <v>3819</v>
      </c>
      <c r="G135" s="62" t="s">
        <v>2925</v>
      </c>
      <c r="H135" s="25" t="s">
        <v>2147</v>
      </c>
      <c r="I135" s="68" t="s">
        <v>313</v>
      </c>
      <c r="J135" s="68" t="str">
        <f t="shared" si="2"/>
        <v>MP202020300101. Operativizar 1 mesa departamental de víctimas de participación efectiva</v>
      </c>
      <c r="K135" s="68" t="s">
        <v>258</v>
      </c>
      <c r="M135" s="62" t="s">
        <v>85</v>
      </c>
      <c r="N135" s="137">
        <v>1</v>
      </c>
      <c r="O135" s="133">
        <v>2019</v>
      </c>
      <c r="P135" s="137">
        <v>1</v>
      </c>
      <c r="Q135" s="137">
        <v>1</v>
      </c>
      <c r="R135" s="137">
        <v>1</v>
      </c>
      <c r="S135" s="137">
        <v>1</v>
      </c>
      <c r="T135" s="137">
        <v>1</v>
      </c>
      <c r="U135" s="84">
        <v>20202001</v>
      </c>
      <c r="V135" s="61" t="s">
        <v>5081</v>
      </c>
    </row>
    <row r="136" spans="1:24" s="15" customFormat="1" ht="52" hidden="1" x14ac:dyDescent="0.3">
      <c r="A136" s="134">
        <v>133</v>
      </c>
      <c r="B136" s="62"/>
      <c r="C136" s="25" t="s">
        <v>3537</v>
      </c>
      <c r="D136" s="25" t="s">
        <v>3678</v>
      </c>
      <c r="E136" s="84" t="s">
        <v>2628</v>
      </c>
      <c r="F136" s="84" t="s">
        <v>3820</v>
      </c>
      <c r="G136" s="62" t="s">
        <v>2926</v>
      </c>
      <c r="H136" s="25" t="s">
        <v>2147</v>
      </c>
      <c r="I136" s="68" t="s">
        <v>315</v>
      </c>
      <c r="J136" s="68" t="str">
        <f t="shared" si="2"/>
        <v>MP202020300102. Operativizar 1 Comité Territorial de Justicia Transicional incluyendo los subcomités técnicos durante el periodo de gobierno</v>
      </c>
      <c r="K136" s="68" t="s">
        <v>258</v>
      </c>
      <c r="M136" s="62" t="s">
        <v>85</v>
      </c>
      <c r="N136" s="137">
        <v>1</v>
      </c>
      <c r="O136" s="133">
        <v>2019</v>
      </c>
      <c r="P136" s="137">
        <v>1</v>
      </c>
      <c r="Q136" s="137">
        <v>1</v>
      </c>
      <c r="R136" s="137">
        <v>1</v>
      </c>
      <c r="S136" s="137">
        <v>1</v>
      </c>
      <c r="T136" s="137">
        <v>1</v>
      </c>
      <c r="U136" s="84">
        <v>20202001</v>
      </c>
      <c r="V136" s="61" t="s">
        <v>5081</v>
      </c>
    </row>
    <row r="137" spans="1:24" s="15" customFormat="1" ht="65" hidden="1" x14ac:dyDescent="0.3">
      <c r="A137" s="134">
        <v>134</v>
      </c>
      <c r="B137" s="62"/>
      <c r="C137" s="25" t="s">
        <v>3538</v>
      </c>
      <c r="D137" s="25" t="s">
        <v>3678</v>
      </c>
      <c r="E137" s="84" t="s">
        <v>2629</v>
      </c>
      <c r="F137" s="84" t="s">
        <v>3821</v>
      </c>
      <c r="G137" s="62" t="s">
        <v>2927</v>
      </c>
      <c r="H137" s="62" t="s">
        <v>2153</v>
      </c>
      <c r="I137" s="67" t="s">
        <v>1942</v>
      </c>
      <c r="J137" s="68" t="str">
        <f t="shared" si="2"/>
        <v>MP202030100101. Atender el 100% de sentencias proferidas por jueces para reparar a las víctimas del conflicto armado en el marco de la ley 1448 de 2011 mediante proyectos productivos agropecuarios anualmente</v>
      </c>
      <c r="K137" s="68" t="s">
        <v>317</v>
      </c>
      <c r="M137" s="62" t="s">
        <v>85</v>
      </c>
      <c r="N137" s="132">
        <v>1</v>
      </c>
      <c r="O137" s="133">
        <v>2019</v>
      </c>
      <c r="P137" s="132">
        <v>1</v>
      </c>
      <c r="Q137" s="137">
        <v>0</v>
      </c>
      <c r="R137" s="137">
        <v>100</v>
      </c>
      <c r="S137" s="137">
        <v>100</v>
      </c>
      <c r="T137" s="137">
        <v>100</v>
      </c>
      <c r="U137" s="84">
        <v>20203001</v>
      </c>
      <c r="V137" s="61" t="s">
        <v>5082</v>
      </c>
    </row>
    <row r="138" spans="1:24" s="15" customFormat="1" ht="65" hidden="1" x14ac:dyDescent="0.3">
      <c r="A138" s="134">
        <v>135</v>
      </c>
      <c r="B138" s="25"/>
      <c r="C138" s="25" t="s">
        <v>3538</v>
      </c>
      <c r="D138" s="25" t="s">
        <v>3678</v>
      </c>
      <c r="E138" s="84" t="s">
        <v>2629</v>
      </c>
      <c r="F138" s="84" t="s">
        <v>3822</v>
      </c>
      <c r="G138" s="62" t="s">
        <v>2928</v>
      </c>
      <c r="H138" s="62" t="s">
        <v>2153</v>
      </c>
      <c r="I138" s="68" t="s">
        <v>319</v>
      </c>
      <c r="J138" s="68" t="str">
        <f t="shared" si="2"/>
        <v>MP202030100102. Realizar 2 seminarios de capacitaciones en componentes técnicos agropecuarios que permitan el desarrollo de proyectos para victimas del conflicto armado anualmente</v>
      </c>
      <c r="K138" s="68" t="s">
        <v>317</v>
      </c>
      <c r="M138" s="25" t="s">
        <v>85</v>
      </c>
      <c r="N138" s="133">
        <v>0</v>
      </c>
      <c r="O138" s="135">
        <v>2019</v>
      </c>
      <c r="P138" s="133">
        <v>2</v>
      </c>
      <c r="Q138" s="133">
        <v>0</v>
      </c>
      <c r="R138" s="133">
        <v>2</v>
      </c>
      <c r="S138" s="133">
        <v>2</v>
      </c>
      <c r="T138" s="133">
        <v>2</v>
      </c>
      <c r="U138" s="84">
        <v>20203001</v>
      </c>
      <c r="V138" s="61" t="s">
        <v>5082</v>
      </c>
    </row>
    <row r="139" spans="1:24" s="15" customFormat="1" ht="65" x14ac:dyDescent="0.3">
      <c r="A139" s="134">
        <v>136</v>
      </c>
      <c r="B139" s="25"/>
      <c r="C139" s="25" t="s">
        <v>3539</v>
      </c>
      <c r="D139" s="25" t="s">
        <v>3678</v>
      </c>
      <c r="E139" s="84" t="s">
        <v>2630</v>
      </c>
      <c r="F139" s="84" t="s">
        <v>3823</v>
      </c>
      <c r="G139" s="25" t="s">
        <v>2929</v>
      </c>
      <c r="H139" s="25" t="s">
        <v>2163</v>
      </c>
      <c r="I139" s="68" t="s">
        <v>321</v>
      </c>
      <c r="J139" s="68" t="str">
        <f t="shared" si="2"/>
        <v>MP202030200101. Coordinar la realización del plan de retornos y reparación colectiva a víctimas del conflicto armado</v>
      </c>
      <c r="K139" s="68" t="s">
        <v>322</v>
      </c>
      <c r="L139" s="173" t="s">
        <v>5387</v>
      </c>
      <c r="M139" s="25" t="s">
        <v>77</v>
      </c>
      <c r="N139" s="133">
        <v>1</v>
      </c>
      <c r="O139" s="133">
        <v>2019</v>
      </c>
      <c r="P139" s="133">
        <v>1</v>
      </c>
      <c r="Q139" s="133">
        <v>1</v>
      </c>
      <c r="R139" s="133">
        <v>1</v>
      </c>
      <c r="S139" s="133">
        <v>1</v>
      </c>
      <c r="T139" s="133">
        <v>1</v>
      </c>
      <c r="U139" s="84">
        <v>20203001</v>
      </c>
      <c r="V139" s="61" t="s">
        <v>5082</v>
      </c>
      <c r="W139" s="174" t="s">
        <v>5395</v>
      </c>
      <c r="X139" s="176">
        <v>1</v>
      </c>
    </row>
    <row r="140" spans="1:24" s="15" customFormat="1" ht="65" hidden="1" x14ac:dyDescent="0.3">
      <c r="A140" s="134">
        <v>137</v>
      </c>
      <c r="B140" s="25"/>
      <c r="C140" s="25" t="s">
        <v>3540</v>
      </c>
      <c r="D140" s="25" t="s">
        <v>3678</v>
      </c>
      <c r="E140" s="84" t="s">
        <v>2631</v>
      </c>
      <c r="F140" s="84" t="s">
        <v>3824</v>
      </c>
      <c r="G140" s="25" t="s">
        <v>2930</v>
      </c>
      <c r="H140" s="25" t="s">
        <v>2203</v>
      </c>
      <c r="I140" s="68" t="s">
        <v>325</v>
      </c>
      <c r="J140" s="68" t="str">
        <f t="shared" si="2"/>
        <v>MP202030300101. Emitir en total 20 horas de contenido de paz, reconciliación y memoria histórica de personas, grupos, organizaciones y comunidades víctimas del conflicto armado durante el periodo de gobierno</v>
      </c>
      <c r="K140" s="68" t="s">
        <v>326</v>
      </c>
      <c r="M140" s="25" t="s">
        <v>85</v>
      </c>
      <c r="N140" s="133">
        <v>1</v>
      </c>
      <c r="O140" s="133">
        <v>2019</v>
      </c>
      <c r="P140" s="133">
        <v>20</v>
      </c>
      <c r="Q140" s="133">
        <v>5</v>
      </c>
      <c r="R140" s="133">
        <v>5</v>
      </c>
      <c r="S140" s="133">
        <v>5</v>
      </c>
      <c r="T140" s="133">
        <v>5</v>
      </c>
      <c r="U140" s="84">
        <v>20203001</v>
      </c>
      <c r="V140" s="61" t="s">
        <v>5082</v>
      </c>
    </row>
    <row r="141" spans="1:24" s="15" customFormat="1" ht="104" hidden="1" x14ac:dyDescent="0.3">
      <c r="A141" s="134">
        <v>138</v>
      </c>
      <c r="B141" s="25"/>
      <c r="C141" s="25" t="s">
        <v>3540</v>
      </c>
      <c r="D141" s="25" t="s">
        <v>3678</v>
      </c>
      <c r="E141" s="84" t="s">
        <v>2631</v>
      </c>
      <c r="F141" s="84" t="s">
        <v>3825</v>
      </c>
      <c r="G141" s="25" t="s">
        <v>2931</v>
      </c>
      <c r="H141" s="25" t="s">
        <v>2203</v>
      </c>
      <c r="I141" s="68" t="s">
        <v>328</v>
      </c>
      <c r="J141" s="68" t="str">
        <f t="shared" si="2"/>
        <v xml:space="preserve">MP202030300102. Incrementar 52,7 kilómetros de vías en el departamento con actividades de mejoramiento o rehabilitación o mantenimiento periódico, para mejorar la conectividad e inclusión en los territorios de paz, con énfasis en municipios PDET - en el departamento, durante el periodo de gobierno. </v>
      </c>
      <c r="K141" s="68" t="s">
        <v>130</v>
      </c>
      <c r="M141" s="25" t="s">
        <v>85</v>
      </c>
      <c r="N141" s="133" t="s">
        <v>329</v>
      </c>
      <c r="O141" s="133">
        <v>2019</v>
      </c>
      <c r="P141" s="133" t="s">
        <v>330</v>
      </c>
      <c r="Q141" s="133" t="s">
        <v>331</v>
      </c>
      <c r="R141" s="133" t="s">
        <v>332</v>
      </c>
      <c r="S141" s="133" t="s">
        <v>333</v>
      </c>
      <c r="T141" s="133" t="s">
        <v>330</v>
      </c>
      <c r="U141" s="84">
        <v>20203001</v>
      </c>
      <c r="V141" s="61" t="s">
        <v>5082</v>
      </c>
    </row>
    <row r="142" spans="1:24" s="15" customFormat="1" ht="52" hidden="1" x14ac:dyDescent="0.3">
      <c r="A142" s="134">
        <v>139</v>
      </c>
      <c r="B142" s="25"/>
      <c r="C142" s="25" t="s">
        <v>3540</v>
      </c>
      <c r="D142" s="25" t="s">
        <v>3678</v>
      </c>
      <c r="E142" s="84" t="s">
        <v>2631</v>
      </c>
      <c r="F142" s="84" t="s">
        <v>3826</v>
      </c>
      <c r="G142" s="25" t="s">
        <v>2932</v>
      </c>
      <c r="H142" s="25" t="s">
        <v>2203</v>
      </c>
      <c r="I142" s="68" t="s">
        <v>335</v>
      </c>
      <c r="J142" s="68" t="str">
        <f t="shared" si="2"/>
        <v>MP202030300103. Realizar 4 actos de conmemoración de la memoria y solidaridad con las víctimas del conflicto armado en el periodo de gobierno</v>
      </c>
      <c r="K142" s="68" t="s">
        <v>258</v>
      </c>
      <c r="M142" s="25" t="s">
        <v>85</v>
      </c>
      <c r="N142" s="133">
        <v>1</v>
      </c>
      <c r="O142" s="133">
        <v>2019</v>
      </c>
      <c r="P142" s="133">
        <v>4</v>
      </c>
      <c r="Q142" s="133">
        <v>0</v>
      </c>
      <c r="R142" s="133">
        <v>1</v>
      </c>
      <c r="S142" s="133">
        <v>2</v>
      </c>
      <c r="T142" s="133">
        <v>4</v>
      </c>
      <c r="U142" s="84">
        <v>20203001</v>
      </c>
      <c r="V142" s="61" t="s">
        <v>5082</v>
      </c>
    </row>
    <row r="143" spans="1:24" s="15" customFormat="1" ht="78" hidden="1" x14ac:dyDescent="0.3">
      <c r="A143" s="134">
        <v>140</v>
      </c>
      <c r="B143" s="25"/>
      <c r="C143" s="25" t="s">
        <v>3541</v>
      </c>
      <c r="D143" s="25" t="s">
        <v>3678</v>
      </c>
      <c r="E143" s="84" t="s">
        <v>2632</v>
      </c>
      <c r="F143" s="84" t="s">
        <v>3827</v>
      </c>
      <c r="G143" s="25" t="s">
        <v>2933</v>
      </c>
      <c r="H143" s="25" t="s">
        <v>2208</v>
      </c>
      <c r="I143" s="68" t="s">
        <v>341</v>
      </c>
      <c r="J143" s="68" t="str">
        <f t="shared" si="2"/>
        <v>MP203010100101. Realizar 4 ejercicios de rendición de cuentas por período fiscal, de forma lúdica y diferenciada, sobre las acciones realizadas para la garantía de derechos de niños, niñas, adolescentes y jóvenes, durante el cuatrienio</v>
      </c>
      <c r="K143" s="68" t="s">
        <v>342</v>
      </c>
      <c r="M143" s="25" t="s">
        <v>85</v>
      </c>
      <c r="N143" s="133">
        <v>7</v>
      </c>
      <c r="O143" s="133">
        <v>2019</v>
      </c>
      <c r="P143" s="133">
        <v>4</v>
      </c>
      <c r="Q143" s="133">
        <v>1</v>
      </c>
      <c r="R143" s="133">
        <v>2</v>
      </c>
      <c r="S143" s="133">
        <v>3</v>
      </c>
      <c r="T143" s="133">
        <v>4</v>
      </c>
      <c r="U143" s="84">
        <v>20301001</v>
      </c>
      <c r="V143" s="61" t="s">
        <v>5083</v>
      </c>
    </row>
    <row r="144" spans="1:24" s="15" customFormat="1" ht="104" hidden="1" x14ac:dyDescent="0.3">
      <c r="A144" s="134">
        <v>141</v>
      </c>
      <c r="B144" s="25"/>
      <c r="C144" s="25" t="s">
        <v>3541</v>
      </c>
      <c r="D144" s="25" t="s">
        <v>3678</v>
      </c>
      <c r="E144" s="84" t="s">
        <v>2632</v>
      </c>
      <c r="F144" s="84" t="s">
        <v>3828</v>
      </c>
      <c r="G144" s="25" t="s">
        <v>2934</v>
      </c>
      <c r="H144" s="25" t="s">
        <v>2208</v>
      </c>
      <c r="I144" s="68" t="s">
        <v>344</v>
      </c>
      <c r="J144" s="68" t="str">
        <f t="shared" si="2"/>
        <v>MP203010100102. Evaluar 6 politicas publicas por ciclo de vida y condición, con indicadores y líneas base para el proceso de medición, monitoreo y evaluación por cada una de ellas, primera infancia, infancia y adolescencia; juventud; personas mayores; discapacidad; fortalecimiento familiar; comunales, durante el período de gobierno</v>
      </c>
      <c r="K144" s="68" t="s">
        <v>342</v>
      </c>
      <c r="M144" s="25" t="s">
        <v>85</v>
      </c>
      <c r="N144" s="133">
        <v>1</v>
      </c>
      <c r="O144" s="133">
        <v>2019</v>
      </c>
      <c r="P144" s="133">
        <v>6</v>
      </c>
      <c r="Q144" s="133">
        <v>0</v>
      </c>
      <c r="R144" s="133">
        <v>6</v>
      </c>
      <c r="S144" s="133">
        <v>6</v>
      </c>
      <c r="T144" s="133">
        <v>6</v>
      </c>
      <c r="U144" s="84">
        <v>20301001</v>
      </c>
      <c r="V144" s="61" t="s">
        <v>5083</v>
      </c>
    </row>
    <row r="145" spans="1:22" s="15" customFormat="1" ht="52" hidden="1" x14ac:dyDescent="0.3">
      <c r="A145" s="134">
        <v>142</v>
      </c>
      <c r="B145" s="25"/>
      <c r="C145" s="25" t="s">
        <v>3541</v>
      </c>
      <c r="D145" s="25" t="s">
        <v>3678</v>
      </c>
      <c r="E145" s="84" t="s">
        <v>2632</v>
      </c>
      <c r="F145" s="84" t="s">
        <v>3829</v>
      </c>
      <c r="G145" s="25" t="s">
        <v>2935</v>
      </c>
      <c r="H145" s="25" t="s">
        <v>2208</v>
      </c>
      <c r="I145" s="68" t="s">
        <v>346</v>
      </c>
      <c r="J145" s="68" t="str">
        <f t="shared" si="2"/>
        <v>MP203010100103. Actualizar 3 Políticas Públicas departamentales, la de primera infancia, infancia y adolescencia, la de juventud y la de personas con discapacidad</v>
      </c>
      <c r="K145" s="68" t="s">
        <v>342</v>
      </c>
      <c r="M145" s="25" t="s">
        <v>85</v>
      </c>
      <c r="N145" s="133">
        <v>1</v>
      </c>
      <c r="O145" s="133">
        <v>2019</v>
      </c>
      <c r="P145" s="133">
        <v>3</v>
      </c>
      <c r="Q145" s="133">
        <v>0</v>
      </c>
      <c r="R145" s="133">
        <v>1</v>
      </c>
      <c r="S145" s="133">
        <v>2</v>
      </c>
      <c r="T145" s="133">
        <v>3</v>
      </c>
      <c r="U145" s="84">
        <v>20301001</v>
      </c>
      <c r="V145" s="61" t="s">
        <v>5083</v>
      </c>
    </row>
    <row r="146" spans="1:22" s="15" customFormat="1" ht="52" hidden="1" x14ac:dyDescent="0.3">
      <c r="A146" s="134">
        <v>143</v>
      </c>
      <c r="B146" s="25"/>
      <c r="C146" s="25" t="s">
        <v>3541</v>
      </c>
      <c r="D146" s="25" t="s">
        <v>3678</v>
      </c>
      <c r="E146" s="84" t="s">
        <v>2632</v>
      </c>
      <c r="F146" s="84" t="s">
        <v>3830</v>
      </c>
      <c r="G146" s="25" t="s">
        <v>2936</v>
      </c>
      <c r="H146" s="25" t="s">
        <v>2208</v>
      </c>
      <c r="I146" s="68" t="s">
        <v>348</v>
      </c>
      <c r="J146" s="68" t="str">
        <f t="shared" si="2"/>
        <v xml:space="preserve">MP203010100104. Formular 3 políticas públicas departamentales, la Política Pública de apoyo al fortalecimiento familiar, la de acción comunal y la de personas mayores </v>
      </c>
      <c r="K146" s="68" t="s">
        <v>342</v>
      </c>
      <c r="M146" s="25" t="s">
        <v>85</v>
      </c>
      <c r="N146" s="133">
        <v>0</v>
      </c>
      <c r="O146" s="133">
        <v>2019</v>
      </c>
      <c r="P146" s="133">
        <v>3</v>
      </c>
      <c r="Q146" s="133">
        <v>0</v>
      </c>
      <c r="R146" s="133">
        <v>1</v>
      </c>
      <c r="S146" s="133">
        <v>3</v>
      </c>
      <c r="T146" s="133">
        <v>3</v>
      </c>
      <c r="U146" s="84">
        <v>20301001</v>
      </c>
      <c r="V146" s="61" t="s">
        <v>5083</v>
      </c>
    </row>
    <row r="147" spans="1:22" s="15" customFormat="1" ht="65" hidden="1" x14ac:dyDescent="0.3">
      <c r="A147" s="134">
        <v>144</v>
      </c>
      <c r="B147" s="25"/>
      <c r="C147" s="25" t="s">
        <v>3541</v>
      </c>
      <c r="D147" s="25" t="s">
        <v>3678</v>
      </c>
      <c r="E147" s="84" t="s">
        <v>2632</v>
      </c>
      <c r="F147" s="84" t="s">
        <v>3831</v>
      </c>
      <c r="G147" s="25" t="s">
        <v>2937</v>
      </c>
      <c r="H147" s="25" t="s">
        <v>2208</v>
      </c>
      <c r="I147" s="68" t="s">
        <v>350</v>
      </c>
      <c r="J147" s="68" t="str">
        <f t="shared" si="2"/>
        <v>MP203010100105. Asistir técnicamente 1 programa de aulas hospitalarias para garantizar acciones en el ingreso y permanencia en el sistema educativo de niños, niñas y jóvenes en condiciones de enfermedad e incapacidad</v>
      </c>
      <c r="K147" s="68" t="s">
        <v>342</v>
      </c>
      <c r="M147" s="25" t="s">
        <v>85</v>
      </c>
      <c r="N147" s="133">
        <v>0</v>
      </c>
      <c r="O147" s="133">
        <v>2019</v>
      </c>
      <c r="P147" s="133">
        <v>1</v>
      </c>
      <c r="Q147" s="133">
        <v>0</v>
      </c>
      <c r="R147" s="133">
        <v>1</v>
      </c>
      <c r="S147" s="133">
        <v>1</v>
      </c>
      <c r="T147" s="133">
        <v>1</v>
      </c>
      <c r="U147" s="84">
        <v>20301001</v>
      </c>
      <c r="V147" s="61" t="s">
        <v>5083</v>
      </c>
    </row>
    <row r="148" spans="1:22" s="15" customFormat="1" ht="78" hidden="1" x14ac:dyDescent="0.3">
      <c r="A148" s="134">
        <v>145</v>
      </c>
      <c r="B148" s="25"/>
      <c r="C148" s="25" t="s">
        <v>3541</v>
      </c>
      <c r="D148" s="25" t="s">
        <v>3678</v>
      </c>
      <c r="E148" s="84" t="s">
        <v>2632</v>
      </c>
      <c r="F148" s="84" t="s">
        <v>3832</v>
      </c>
      <c r="G148" s="25" t="s">
        <v>2938</v>
      </c>
      <c r="H148" s="25" t="s">
        <v>2208</v>
      </c>
      <c r="I148" s="68" t="s">
        <v>352</v>
      </c>
      <c r="J148" s="68" t="str">
        <f t="shared" si="2"/>
        <v>MP203010100106. Orientar técnicamente a los 42 municipios del departamento, con estrategias de política para disminuir la incidencia del trabajo infantil, buscando su erradicación y la protección integral al adolescente trabajador, durante el período de gobierno.</v>
      </c>
      <c r="K148" s="68" t="s">
        <v>342</v>
      </c>
      <c r="M148" s="25" t="s">
        <v>77</v>
      </c>
      <c r="N148" s="133">
        <v>42</v>
      </c>
      <c r="O148" s="133">
        <v>2019</v>
      </c>
      <c r="P148" s="133">
        <v>42</v>
      </c>
      <c r="Q148" s="133">
        <v>42</v>
      </c>
      <c r="R148" s="133">
        <v>42</v>
      </c>
      <c r="S148" s="133">
        <v>42</v>
      </c>
      <c r="T148" s="133">
        <v>42</v>
      </c>
      <c r="U148" s="84">
        <v>20301001</v>
      </c>
      <c r="V148" s="61" t="s">
        <v>5083</v>
      </c>
    </row>
    <row r="149" spans="1:22" s="15" customFormat="1" ht="65" hidden="1" x14ac:dyDescent="0.3">
      <c r="A149" s="134">
        <v>146</v>
      </c>
      <c r="B149" s="25"/>
      <c r="C149" s="25" t="s">
        <v>3541</v>
      </c>
      <c r="D149" s="25" t="s">
        <v>3678</v>
      </c>
      <c r="E149" s="84" t="s">
        <v>2632</v>
      </c>
      <c r="F149" s="84" t="s">
        <v>3833</v>
      </c>
      <c r="G149" s="25" t="s">
        <v>2939</v>
      </c>
      <c r="H149" s="25" t="s">
        <v>2208</v>
      </c>
      <c r="I149" s="68" t="s">
        <v>1348</v>
      </c>
      <c r="J149" s="68" t="str">
        <f t="shared" si="2"/>
        <v>MP203010100107. Asistir técnicamente a los 42 entes territoriales, con estrategias de política para la prevención de la explotación sexual comercial infantil, durante el período de gobierno</v>
      </c>
      <c r="K149" s="68" t="s">
        <v>342</v>
      </c>
      <c r="M149" s="25" t="s">
        <v>77</v>
      </c>
      <c r="N149" s="133">
        <v>42</v>
      </c>
      <c r="O149" s="133">
        <v>2019</v>
      </c>
      <c r="P149" s="133">
        <v>42</v>
      </c>
      <c r="Q149" s="133">
        <v>42</v>
      </c>
      <c r="R149" s="133">
        <v>42</v>
      </c>
      <c r="S149" s="133">
        <v>42</v>
      </c>
      <c r="T149" s="133">
        <v>42</v>
      </c>
      <c r="U149" s="84">
        <v>20301001</v>
      </c>
      <c r="V149" s="61" t="s">
        <v>5083</v>
      </c>
    </row>
    <row r="150" spans="1:22" s="15" customFormat="1" ht="78" hidden="1" x14ac:dyDescent="0.3">
      <c r="A150" s="134">
        <v>147</v>
      </c>
      <c r="B150" s="25"/>
      <c r="C150" s="25" t="s">
        <v>3542</v>
      </c>
      <c r="D150" s="25" t="s">
        <v>3679</v>
      </c>
      <c r="E150" s="84" t="s">
        <v>2633</v>
      </c>
      <c r="F150" s="84" t="s">
        <v>3834</v>
      </c>
      <c r="G150" s="25" t="s">
        <v>2940</v>
      </c>
      <c r="H150" s="25" t="s">
        <v>2210</v>
      </c>
      <c r="I150" s="68" t="s">
        <v>355</v>
      </c>
      <c r="J150" s="68" t="str">
        <f t="shared" si="2"/>
        <v>MP203010200201. Mantener 1 ruta integral para la garantía y respeto de los derechos humanos y el Derecho Internacional Humanitario (DIH) en el departamento del Valle del Cauca con enfoque diferencial durante el periodo de gobierno</v>
      </c>
      <c r="K150" s="68" t="s">
        <v>249</v>
      </c>
      <c r="M150" s="25" t="s">
        <v>85</v>
      </c>
      <c r="N150" s="133">
        <v>1</v>
      </c>
      <c r="O150" s="133">
        <v>2019</v>
      </c>
      <c r="P150" s="133">
        <v>1</v>
      </c>
      <c r="Q150" s="133">
        <v>0</v>
      </c>
      <c r="R150" s="133">
        <v>1</v>
      </c>
      <c r="S150" s="133">
        <v>1</v>
      </c>
      <c r="T150" s="133">
        <v>1</v>
      </c>
      <c r="U150" s="84">
        <v>20301002</v>
      </c>
      <c r="V150" s="61" t="s">
        <v>5084</v>
      </c>
    </row>
    <row r="151" spans="1:22" s="15" customFormat="1" ht="78" hidden="1" x14ac:dyDescent="0.3">
      <c r="A151" s="134">
        <v>148</v>
      </c>
      <c r="B151" s="25"/>
      <c r="C151" s="25" t="s">
        <v>3542</v>
      </c>
      <c r="D151" s="25" t="s">
        <v>3679</v>
      </c>
      <c r="E151" s="84" t="s">
        <v>2633</v>
      </c>
      <c r="F151" s="84" t="s">
        <v>3835</v>
      </c>
      <c r="G151" s="25" t="s">
        <v>2941</v>
      </c>
      <c r="H151" s="25" t="s">
        <v>2210</v>
      </c>
      <c r="I151" s="68" t="s">
        <v>356</v>
      </c>
      <c r="J151" s="68" t="str">
        <f t="shared" si="2"/>
        <v>MP203010200202. Implantar 1 plan estratégico interinstitucional para el establecimiento de una ruta de atención en prevención y/o erradicación de las peores formas de trabajo infantil y/o maltrato infantil en el departamento del Valle del Cauca</v>
      </c>
      <c r="K151" s="68" t="s">
        <v>249</v>
      </c>
      <c r="M151" s="25" t="s">
        <v>85</v>
      </c>
      <c r="N151" s="133">
        <v>1</v>
      </c>
      <c r="O151" s="133">
        <v>2019</v>
      </c>
      <c r="P151" s="133">
        <v>1</v>
      </c>
      <c r="Q151" s="133">
        <v>0</v>
      </c>
      <c r="R151" s="133">
        <v>1</v>
      </c>
      <c r="S151" s="133">
        <v>1</v>
      </c>
      <c r="T151" s="133">
        <v>1</v>
      </c>
      <c r="U151" s="84">
        <v>20301002</v>
      </c>
      <c r="V151" s="61" t="s">
        <v>5084</v>
      </c>
    </row>
    <row r="152" spans="1:22" s="15" customFormat="1" ht="65" hidden="1" x14ac:dyDescent="0.3">
      <c r="A152" s="134">
        <v>149</v>
      </c>
      <c r="B152" s="25"/>
      <c r="C152" s="25" t="s">
        <v>3542</v>
      </c>
      <c r="D152" s="25" t="s">
        <v>3679</v>
      </c>
      <c r="E152" s="84" t="s">
        <v>2633</v>
      </c>
      <c r="F152" s="84" t="s">
        <v>3836</v>
      </c>
      <c r="G152" s="25" t="s">
        <v>2942</v>
      </c>
      <c r="H152" s="25" t="s">
        <v>2210</v>
      </c>
      <c r="I152" s="68" t="s">
        <v>357</v>
      </c>
      <c r="J152" s="68" t="str">
        <f t="shared" si="2"/>
        <v>MP203010200203. Ejecutar 1 ruta de atención prioritaria e integral para garantizar la defensa de derechos de la población migrantes y/o retornados en el departamento del Valle del Cauca</v>
      </c>
      <c r="K152" s="68" t="s">
        <v>249</v>
      </c>
      <c r="M152" s="25" t="s">
        <v>85</v>
      </c>
      <c r="N152" s="133">
        <v>1</v>
      </c>
      <c r="O152" s="133">
        <v>2019</v>
      </c>
      <c r="P152" s="133">
        <v>1</v>
      </c>
      <c r="Q152" s="133">
        <v>0</v>
      </c>
      <c r="R152" s="133">
        <v>1</v>
      </c>
      <c r="S152" s="133">
        <v>1</v>
      </c>
      <c r="T152" s="133">
        <v>1</v>
      </c>
      <c r="U152" s="84">
        <v>20301002</v>
      </c>
      <c r="V152" s="61" t="s">
        <v>5084</v>
      </c>
    </row>
    <row r="153" spans="1:22" s="15" customFormat="1" ht="65" hidden="1" x14ac:dyDescent="0.3">
      <c r="A153" s="134">
        <v>150</v>
      </c>
      <c r="B153" s="25"/>
      <c r="C153" s="25" t="s">
        <v>3542</v>
      </c>
      <c r="D153" s="25" t="s">
        <v>3679</v>
      </c>
      <c r="E153" s="84" t="s">
        <v>2633</v>
      </c>
      <c r="F153" s="84" t="s">
        <v>3837</v>
      </c>
      <c r="G153" s="25" t="s">
        <v>2943</v>
      </c>
      <c r="H153" s="25" t="s">
        <v>2210</v>
      </c>
      <c r="I153" s="68" t="s">
        <v>358</v>
      </c>
      <c r="J153" s="68" t="str">
        <f t="shared" si="2"/>
        <v>MP203010200204. Ejecutar 1 ruta interinstitucional para garantizar el seguimiento a la garantía de derechos en el sistema penal para adolescentes en el departamento del Valle del Cauca</v>
      </c>
      <c r="K153" s="68" t="s">
        <v>249</v>
      </c>
      <c r="M153" s="25" t="s">
        <v>85</v>
      </c>
      <c r="N153" s="133">
        <v>1</v>
      </c>
      <c r="O153" s="133">
        <v>2019</v>
      </c>
      <c r="P153" s="133">
        <v>1</v>
      </c>
      <c r="Q153" s="133">
        <v>0</v>
      </c>
      <c r="R153" s="133">
        <v>1</v>
      </c>
      <c r="S153" s="133">
        <v>1</v>
      </c>
      <c r="T153" s="133">
        <v>1</v>
      </c>
      <c r="U153" s="84">
        <v>20301002</v>
      </c>
      <c r="V153" s="61" t="s">
        <v>5084</v>
      </c>
    </row>
    <row r="154" spans="1:22" s="15" customFormat="1" ht="65" hidden="1" x14ac:dyDescent="0.3">
      <c r="A154" s="134">
        <v>151</v>
      </c>
      <c r="B154" s="25"/>
      <c r="C154" s="25" t="s">
        <v>3542</v>
      </c>
      <c r="D154" s="25" t="s">
        <v>3679</v>
      </c>
      <c r="E154" s="84" t="s">
        <v>2633</v>
      </c>
      <c r="F154" s="84" t="s">
        <v>3838</v>
      </c>
      <c r="G154" s="25" t="s">
        <v>2944</v>
      </c>
      <c r="H154" s="25" t="s">
        <v>2210</v>
      </c>
      <c r="I154" s="68" t="s">
        <v>359</v>
      </c>
      <c r="J154" s="68" t="str">
        <f t="shared" si="2"/>
        <v>MP203010200205. Implantar 1 plan de acción interinstitucional para el establecimiento de una ruta de atención encaminada a la protección integral de líderes sociales en el departamento del Valle del Cauca</v>
      </c>
      <c r="K154" s="68" t="s">
        <v>249</v>
      </c>
      <c r="M154" s="25" t="s">
        <v>85</v>
      </c>
      <c r="N154" s="133">
        <v>1</v>
      </c>
      <c r="O154" s="133">
        <v>2019</v>
      </c>
      <c r="P154" s="133">
        <v>1</v>
      </c>
      <c r="Q154" s="133">
        <v>0</v>
      </c>
      <c r="R154" s="133">
        <v>1</v>
      </c>
      <c r="S154" s="133">
        <v>1</v>
      </c>
      <c r="T154" s="133">
        <v>1</v>
      </c>
      <c r="U154" s="84">
        <v>20301002</v>
      </c>
      <c r="V154" s="61" t="s">
        <v>5084</v>
      </c>
    </row>
    <row r="155" spans="1:22" s="15" customFormat="1" ht="65" hidden="1" x14ac:dyDescent="0.3">
      <c r="A155" s="134">
        <v>152</v>
      </c>
      <c r="B155" s="25"/>
      <c r="C155" s="25" t="s">
        <v>3542</v>
      </c>
      <c r="D155" s="25" t="s">
        <v>3679</v>
      </c>
      <c r="E155" s="84" t="s">
        <v>2633</v>
      </c>
      <c r="F155" s="84" t="s">
        <v>3839</v>
      </c>
      <c r="G155" s="25" t="s">
        <v>2945</v>
      </c>
      <c r="H155" s="25" t="s">
        <v>2210</v>
      </c>
      <c r="I155" s="68" t="s">
        <v>360</v>
      </c>
      <c r="J155" s="68" t="str">
        <f t="shared" si="2"/>
        <v>MP203010200206. Ejecutar 1 ruta de atención prioritaria e integral para garantizar la atención y/o prevención de la población desaparecidos (NN) y/o trata de personas en el departamento del Valle del Cauca</v>
      </c>
      <c r="K155" s="68" t="s">
        <v>249</v>
      </c>
      <c r="M155" s="25" t="s">
        <v>85</v>
      </c>
      <c r="N155" s="133">
        <v>1</v>
      </c>
      <c r="O155" s="133">
        <v>2019</v>
      </c>
      <c r="P155" s="133">
        <v>1</v>
      </c>
      <c r="Q155" s="133">
        <v>0</v>
      </c>
      <c r="R155" s="133">
        <v>1</v>
      </c>
      <c r="S155" s="133">
        <v>1</v>
      </c>
      <c r="T155" s="133">
        <v>1</v>
      </c>
      <c r="U155" s="84">
        <v>20301002</v>
      </c>
      <c r="V155" s="61" t="s">
        <v>5084</v>
      </c>
    </row>
    <row r="156" spans="1:22" s="15" customFormat="1" ht="52" hidden="1" x14ac:dyDescent="0.3">
      <c r="A156" s="134">
        <v>153</v>
      </c>
      <c r="B156" s="25"/>
      <c r="C156" s="25" t="s">
        <v>3543</v>
      </c>
      <c r="D156" s="25" t="s">
        <v>3678</v>
      </c>
      <c r="E156" s="84" t="s">
        <v>2634</v>
      </c>
      <c r="F156" s="84" t="s">
        <v>3840</v>
      </c>
      <c r="G156" s="25" t="s">
        <v>2946</v>
      </c>
      <c r="H156" s="25" t="s">
        <v>2211</v>
      </c>
      <c r="I156" s="68" t="s">
        <v>366</v>
      </c>
      <c r="J156" s="68" t="str">
        <f t="shared" si="2"/>
        <v>MP203020100101. Evaluar en los 42 entes territoriales del departamento del Valle del Cauca, la implementación de 9 atenciones priorizadas de la ruta integral de primera infancia</v>
      </c>
      <c r="K156" s="68" t="s">
        <v>342</v>
      </c>
      <c r="M156" s="25" t="s">
        <v>85</v>
      </c>
      <c r="N156" s="133">
        <v>0</v>
      </c>
      <c r="O156" s="133">
        <v>2019</v>
      </c>
      <c r="P156" s="133">
        <v>42</v>
      </c>
      <c r="Q156" s="133">
        <v>42</v>
      </c>
      <c r="R156" s="133">
        <v>42</v>
      </c>
      <c r="S156" s="133">
        <v>42</v>
      </c>
      <c r="T156" s="133">
        <v>42</v>
      </c>
      <c r="U156" s="84">
        <v>20302001</v>
      </c>
      <c r="V156" s="61" t="s">
        <v>5085</v>
      </c>
    </row>
    <row r="157" spans="1:22" s="15" customFormat="1" ht="78" hidden="1" x14ac:dyDescent="0.3">
      <c r="A157" s="134">
        <v>154</v>
      </c>
      <c r="B157" s="25"/>
      <c r="C157" s="25" t="s">
        <v>3543</v>
      </c>
      <c r="D157" s="25" t="s">
        <v>3678</v>
      </c>
      <c r="E157" s="84" t="s">
        <v>2634</v>
      </c>
      <c r="F157" s="84" t="s">
        <v>3841</v>
      </c>
      <c r="G157" s="25" t="s">
        <v>2947</v>
      </c>
      <c r="H157" s="25" t="s">
        <v>2211</v>
      </c>
      <c r="I157" s="68" t="s">
        <v>369</v>
      </c>
      <c r="J157" s="68" t="str">
        <f t="shared" si="2"/>
        <v>MP203020100102. Cualificar a 450 directivos y directivos docentes en referentes técnicos pedagógicos para una educación inicial de calidad, en el marco de la atención integral a la primera infancia y la garantía de derechos de la niñez, durante el periodo de gobierno.</v>
      </c>
      <c r="K157" s="68" t="s">
        <v>94</v>
      </c>
      <c r="M157" s="25" t="s">
        <v>85</v>
      </c>
      <c r="N157" s="133">
        <v>230</v>
      </c>
      <c r="O157" s="133">
        <v>2019</v>
      </c>
      <c r="P157" s="133">
        <v>680</v>
      </c>
      <c r="Q157" s="133">
        <v>280</v>
      </c>
      <c r="R157" s="133">
        <v>430</v>
      </c>
      <c r="S157" s="133">
        <v>580</v>
      </c>
      <c r="T157" s="133">
        <v>680</v>
      </c>
      <c r="U157" s="84">
        <v>20302001</v>
      </c>
      <c r="V157" s="61" t="s">
        <v>5085</v>
      </c>
    </row>
    <row r="158" spans="1:22" s="15" customFormat="1" ht="52" hidden="1" x14ac:dyDescent="0.3">
      <c r="A158" s="134">
        <v>155</v>
      </c>
      <c r="B158" s="25"/>
      <c r="C158" s="25" t="s">
        <v>3543</v>
      </c>
      <c r="D158" s="25" t="s">
        <v>3678</v>
      </c>
      <c r="E158" s="84" t="s">
        <v>2634</v>
      </c>
      <c r="F158" s="84" t="s">
        <v>3842</v>
      </c>
      <c r="G158" s="25" t="s">
        <v>2948</v>
      </c>
      <c r="H158" s="25" t="s">
        <v>2211</v>
      </c>
      <c r="I158" s="68" t="s">
        <v>370</v>
      </c>
      <c r="J158" s="68" t="str">
        <f t="shared" si="2"/>
        <v>MP203020100103. Atender a 1600 niños y niñas en el nivel de preescolar, grado transición en el marco de la atención integral durante el periodo de gobierno.</v>
      </c>
      <c r="K158" s="68" t="s">
        <v>94</v>
      </c>
      <c r="M158" s="25" t="s">
        <v>85</v>
      </c>
      <c r="N158" s="133">
        <v>989</v>
      </c>
      <c r="O158" s="133">
        <v>2019</v>
      </c>
      <c r="P158" s="133">
        <v>2589</v>
      </c>
      <c r="Q158" s="133">
        <v>50</v>
      </c>
      <c r="R158" s="133">
        <v>1472</v>
      </c>
      <c r="S158" s="133">
        <v>2055</v>
      </c>
      <c r="T158" s="133">
        <v>2589</v>
      </c>
      <c r="U158" s="84">
        <v>20302001</v>
      </c>
      <c r="V158" s="61" t="s">
        <v>5085</v>
      </c>
    </row>
    <row r="159" spans="1:22" s="15" customFormat="1" ht="52" hidden="1" x14ac:dyDescent="0.3">
      <c r="A159" s="134">
        <v>156</v>
      </c>
      <c r="B159" s="25"/>
      <c r="C159" s="25" t="s">
        <v>3544</v>
      </c>
      <c r="D159" s="25" t="s">
        <v>3678</v>
      </c>
      <c r="E159" s="84" t="s">
        <v>2635</v>
      </c>
      <c r="F159" s="84" t="s">
        <v>3843</v>
      </c>
      <c r="G159" s="25" t="s">
        <v>2949</v>
      </c>
      <c r="H159" s="25" t="s">
        <v>2227</v>
      </c>
      <c r="I159" s="68" t="s">
        <v>371</v>
      </c>
      <c r="J159" s="68" t="str">
        <f t="shared" si="2"/>
        <v>MP203020200101. Activar para los 42 municipios y el departamento la ruta integral de atención para la infancia y la adolescencia propuesta por el nivel nacional</v>
      </c>
      <c r="K159" s="68" t="s">
        <v>342</v>
      </c>
      <c r="M159" s="25" t="s">
        <v>77</v>
      </c>
      <c r="N159" s="133">
        <v>42</v>
      </c>
      <c r="O159" s="133">
        <v>2019</v>
      </c>
      <c r="P159" s="133">
        <v>42</v>
      </c>
      <c r="Q159" s="133">
        <v>42</v>
      </c>
      <c r="R159" s="133">
        <v>42</v>
      </c>
      <c r="S159" s="133">
        <v>42</v>
      </c>
      <c r="T159" s="133">
        <v>42</v>
      </c>
      <c r="U159" s="84">
        <v>20302001</v>
      </c>
      <c r="V159" s="61" t="s">
        <v>5085</v>
      </c>
    </row>
    <row r="160" spans="1:22" s="15" customFormat="1" ht="39" hidden="1" x14ac:dyDescent="0.3">
      <c r="A160" s="134">
        <v>157</v>
      </c>
      <c r="B160" s="25"/>
      <c r="C160" s="25" t="s">
        <v>3545</v>
      </c>
      <c r="D160" s="25" t="s">
        <v>3678</v>
      </c>
      <c r="E160" s="84" t="s">
        <v>2636</v>
      </c>
      <c r="F160" s="84" t="s">
        <v>3844</v>
      </c>
      <c r="G160" s="25" t="s">
        <v>2950</v>
      </c>
      <c r="H160" s="25" t="s">
        <v>2167</v>
      </c>
      <c r="I160" s="68" t="s">
        <v>373</v>
      </c>
      <c r="J160" s="68" t="str">
        <f t="shared" si="2"/>
        <v>MP203020300101. Evaluar la implementación de 1 política pública de juventud, durante el período de gobierno</v>
      </c>
      <c r="K160" s="68" t="s">
        <v>342</v>
      </c>
      <c r="M160" s="25" t="s">
        <v>85</v>
      </c>
      <c r="N160" s="133">
        <v>0</v>
      </c>
      <c r="O160" s="133">
        <v>2019</v>
      </c>
      <c r="P160" s="133">
        <v>1</v>
      </c>
      <c r="Q160" s="133">
        <v>1</v>
      </c>
      <c r="R160" s="133">
        <v>1</v>
      </c>
      <c r="S160" s="133">
        <v>1</v>
      </c>
      <c r="T160" s="133">
        <v>1</v>
      </c>
      <c r="U160" s="84">
        <v>20302001</v>
      </c>
      <c r="V160" s="61" t="s">
        <v>5085</v>
      </c>
    </row>
    <row r="161" spans="1:22" s="15" customFormat="1" ht="39" hidden="1" x14ac:dyDescent="0.3">
      <c r="A161" s="134">
        <v>158</v>
      </c>
      <c r="B161" s="25"/>
      <c r="C161" s="25" t="s">
        <v>3546</v>
      </c>
      <c r="D161" s="25" t="s">
        <v>3678</v>
      </c>
      <c r="E161" s="84" t="s">
        <v>2637</v>
      </c>
      <c r="F161" s="84" t="s">
        <v>3845</v>
      </c>
      <c r="G161" s="25" t="s">
        <v>2951</v>
      </c>
      <c r="H161" s="25" t="s">
        <v>2186</v>
      </c>
      <c r="I161" s="68" t="s">
        <v>1352</v>
      </c>
      <c r="J161" s="68" t="str">
        <f t="shared" si="2"/>
        <v>MP203020400101. Evaluar la implementación de la política pública de personas con discapacidad, durante el período de gobierno</v>
      </c>
      <c r="K161" s="68" t="s">
        <v>342</v>
      </c>
      <c r="M161" s="25" t="s">
        <v>85</v>
      </c>
      <c r="N161" s="133">
        <v>0</v>
      </c>
      <c r="O161" s="133">
        <v>2019</v>
      </c>
      <c r="P161" s="133">
        <v>1</v>
      </c>
      <c r="Q161" s="133">
        <v>1</v>
      </c>
      <c r="R161" s="133">
        <v>1</v>
      </c>
      <c r="S161" s="133">
        <v>1</v>
      </c>
      <c r="T161" s="133">
        <v>1</v>
      </c>
      <c r="U161" s="84">
        <v>20302001</v>
      </c>
      <c r="V161" s="61" t="s">
        <v>5085</v>
      </c>
    </row>
    <row r="162" spans="1:22" s="15" customFormat="1" ht="65" hidden="1" x14ac:dyDescent="0.3">
      <c r="A162" s="134">
        <v>159</v>
      </c>
      <c r="B162" s="25"/>
      <c r="C162" s="25" t="s">
        <v>3547</v>
      </c>
      <c r="D162" s="25" t="s">
        <v>3678</v>
      </c>
      <c r="E162" s="84" t="s">
        <v>2638</v>
      </c>
      <c r="F162" s="84" t="s">
        <v>3846</v>
      </c>
      <c r="G162" s="25" t="s">
        <v>2952</v>
      </c>
      <c r="H162" s="25" t="s">
        <v>2182</v>
      </c>
      <c r="I162" s="68" t="s">
        <v>377</v>
      </c>
      <c r="J162" s="68" t="str">
        <f t="shared" si="2"/>
        <v>MP203020500101. Asistir técnica y financieramente en los 42 entes territoriales los centros vida y centros de protección para las personas mayores, durante el periodo de gobierno</v>
      </c>
      <c r="K162" s="68" t="s">
        <v>342</v>
      </c>
      <c r="M162" s="25" t="s">
        <v>77</v>
      </c>
      <c r="N162" s="133">
        <v>42</v>
      </c>
      <c r="O162" s="133">
        <v>2019</v>
      </c>
      <c r="P162" s="133">
        <v>42</v>
      </c>
      <c r="Q162" s="133">
        <v>42</v>
      </c>
      <c r="R162" s="133">
        <v>42</v>
      </c>
      <c r="S162" s="133">
        <v>42</v>
      </c>
      <c r="T162" s="133">
        <v>42</v>
      </c>
      <c r="U162" s="84">
        <v>20302001</v>
      </c>
      <c r="V162" s="61" t="s">
        <v>5085</v>
      </c>
    </row>
    <row r="163" spans="1:22" s="15" customFormat="1" ht="39" hidden="1" x14ac:dyDescent="0.3">
      <c r="A163" s="134">
        <v>160</v>
      </c>
      <c r="B163" s="25"/>
      <c r="C163" s="25" t="s">
        <v>3547</v>
      </c>
      <c r="D163" s="25" t="s">
        <v>3678</v>
      </c>
      <c r="E163" s="84" t="s">
        <v>2638</v>
      </c>
      <c r="F163" s="84" t="s">
        <v>3847</v>
      </c>
      <c r="G163" s="25" t="s">
        <v>2953</v>
      </c>
      <c r="H163" s="25" t="s">
        <v>2182</v>
      </c>
      <c r="I163" s="68" t="s">
        <v>378</v>
      </c>
      <c r="J163" s="68" t="str">
        <f t="shared" si="2"/>
        <v>MP203020500102. Crear 1 centro vida indígena en el departamento durante el período de gobierno</v>
      </c>
      <c r="K163" s="68" t="s">
        <v>342</v>
      </c>
      <c r="M163" s="25" t="s">
        <v>85</v>
      </c>
      <c r="N163" s="133">
        <v>0</v>
      </c>
      <c r="O163" s="133">
        <v>2019</v>
      </c>
      <c r="P163" s="133">
        <v>1</v>
      </c>
      <c r="Q163" s="133">
        <v>0</v>
      </c>
      <c r="R163" s="133">
        <v>0</v>
      </c>
      <c r="S163" s="133">
        <v>1</v>
      </c>
      <c r="T163" s="142">
        <v>1</v>
      </c>
      <c r="U163" s="84">
        <v>20302001</v>
      </c>
      <c r="V163" s="61" t="s">
        <v>5085</v>
      </c>
    </row>
    <row r="164" spans="1:22" s="15" customFormat="1" ht="39" hidden="1" x14ac:dyDescent="0.3">
      <c r="A164" s="134">
        <v>161</v>
      </c>
      <c r="B164" s="25"/>
      <c r="C164" s="25" t="s">
        <v>3547</v>
      </c>
      <c r="D164" s="25" t="s">
        <v>3678</v>
      </c>
      <c r="E164" s="84" t="s">
        <v>2638</v>
      </c>
      <c r="F164" s="84" t="s">
        <v>3848</v>
      </c>
      <c r="G164" s="25" t="s">
        <v>2954</v>
      </c>
      <c r="H164" s="25" t="s">
        <v>2182</v>
      </c>
      <c r="I164" s="68" t="s">
        <v>379</v>
      </c>
      <c r="J164" s="68" t="str">
        <f t="shared" si="2"/>
        <v>MP203020500103. Crear 1 granja para las personas mayores en el departamento durante el período de gobierno</v>
      </c>
      <c r="K164" s="68" t="s">
        <v>342</v>
      </c>
      <c r="M164" s="25" t="s">
        <v>85</v>
      </c>
      <c r="N164" s="133">
        <v>0</v>
      </c>
      <c r="O164" s="133">
        <v>2019</v>
      </c>
      <c r="P164" s="133">
        <v>1</v>
      </c>
      <c r="Q164" s="133">
        <v>0</v>
      </c>
      <c r="R164" s="142">
        <v>1</v>
      </c>
      <c r="S164" s="133">
        <v>1</v>
      </c>
      <c r="T164" s="142">
        <v>1</v>
      </c>
      <c r="U164" s="84">
        <v>20302001</v>
      </c>
      <c r="V164" s="61" t="s">
        <v>5085</v>
      </c>
    </row>
    <row r="165" spans="1:22" s="15" customFormat="1" ht="65" hidden="1" x14ac:dyDescent="0.3">
      <c r="A165" s="134">
        <v>162</v>
      </c>
      <c r="B165" s="25"/>
      <c r="C165" s="25" t="s">
        <v>3548</v>
      </c>
      <c r="D165" s="25" t="s">
        <v>3679</v>
      </c>
      <c r="E165" s="84" t="s">
        <v>2639</v>
      </c>
      <c r="F165" s="84" t="s">
        <v>3849</v>
      </c>
      <c r="G165" s="25" t="s">
        <v>2955</v>
      </c>
      <c r="H165" s="25" t="s">
        <v>2185</v>
      </c>
      <c r="I165" s="68" t="s">
        <v>382</v>
      </c>
      <c r="J165" s="68" t="str">
        <f t="shared" si="2"/>
        <v>MP203020600201. Orientar anualmente la gestión de 3 espacios existentes (hogares de acogida, casa de la mujer empoderada y red espiral) para la protección de la mujer víctima de violencia, en el periodo de gobierno</v>
      </c>
      <c r="K165" s="68" t="s">
        <v>187</v>
      </c>
      <c r="M165" s="25" t="s">
        <v>85</v>
      </c>
      <c r="N165" s="133">
        <v>1</v>
      </c>
      <c r="O165" s="133">
        <v>2019</v>
      </c>
      <c r="P165" s="133">
        <v>3</v>
      </c>
      <c r="Q165" s="133">
        <v>3</v>
      </c>
      <c r="R165" s="133">
        <v>3</v>
      </c>
      <c r="S165" s="133">
        <v>3</v>
      </c>
      <c r="T165" s="133">
        <v>3</v>
      </c>
      <c r="U165" s="84">
        <v>20302002</v>
      </c>
      <c r="V165" s="61" t="s">
        <v>5086</v>
      </c>
    </row>
    <row r="166" spans="1:22" s="15" customFormat="1" ht="65" hidden="1" x14ac:dyDescent="0.3">
      <c r="A166" s="134">
        <v>163</v>
      </c>
      <c r="B166" s="25"/>
      <c r="C166" s="25" t="s">
        <v>3548</v>
      </c>
      <c r="D166" s="25" t="s">
        <v>3679</v>
      </c>
      <c r="E166" s="84" t="s">
        <v>2639</v>
      </c>
      <c r="F166" s="84" t="s">
        <v>3850</v>
      </c>
      <c r="G166" s="25" t="s">
        <v>2956</v>
      </c>
      <c r="H166" s="25" t="s">
        <v>2185</v>
      </c>
      <c r="I166" s="68" t="s">
        <v>384</v>
      </c>
      <c r="J166" s="68" t="str">
        <f t="shared" si="2"/>
        <v>MP203020600202. Ejecutar un plan de formación para lideresas sociales en temas de interés relacionados con la promoción de la equidad de género y empoderamiento político de la mujer, en el periodo de gobierno</v>
      </c>
      <c r="K166" s="68" t="s">
        <v>187</v>
      </c>
      <c r="M166" s="25" t="s">
        <v>85</v>
      </c>
      <c r="N166" s="133">
        <v>1</v>
      </c>
      <c r="O166" s="133">
        <v>2019</v>
      </c>
      <c r="P166" s="133">
        <v>1</v>
      </c>
      <c r="Q166" s="133">
        <v>1</v>
      </c>
      <c r="R166" s="133">
        <v>1</v>
      </c>
      <c r="S166" s="133">
        <v>1</v>
      </c>
      <c r="T166" s="133">
        <v>1</v>
      </c>
      <c r="U166" s="84">
        <v>20302002</v>
      </c>
      <c r="V166" s="61" t="s">
        <v>5086</v>
      </c>
    </row>
    <row r="167" spans="1:22" s="15" customFormat="1" ht="65" hidden="1" x14ac:dyDescent="0.3">
      <c r="A167" s="134">
        <v>164</v>
      </c>
      <c r="B167" s="25"/>
      <c r="C167" s="25" t="s">
        <v>3548</v>
      </c>
      <c r="D167" s="25" t="s">
        <v>3679</v>
      </c>
      <c r="E167" s="84" t="s">
        <v>2639</v>
      </c>
      <c r="F167" s="84" t="s">
        <v>3851</v>
      </c>
      <c r="G167" s="25" t="s">
        <v>2957</v>
      </c>
      <c r="H167" s="25" t="s">
        <v>2185</v>
      </c>
      <c r="I167" s="68" t="s">
        <v>386</v>
      </c>
      <c r="J167" s="68" t="str">
        <f t="shared" si="2"/>
        <v>MP203020600203. Establecer 1 proceso departamental de promoción, prevención y atención del acoso y las violencias sexuales contra niñas y adolescentes en contextos escolares, durante el periodo de gobierno</v>
      </c>
      <c r="K167" s="68" t="s">
        <v>187</v>
      </c>
      <c r="M167" s="25" t="s">
        <v>85</v>
      </c>
      <c r="N167" s="133">
        <v>0</v>
      </c>
      <c r="O167" s="133">
        <v>2019</v>
      </c>
      <c r="P167" s="133">
        <v>1</v>
      </c>
      <c r="Q167" s="133">
        <v>1</v>
      </c>
      <c r="R167" s="133">
        <v>1</v>
      </c>
      <c r="S167" s="133">
        <v>1</v>
      </c>
      <c r="T167" s="133">
        <v>1</v>
      </c>
      <c r="U167" s="84">
        <v>20302002</v>
      </c>
      <c r="V167" s="61" t="s">
        <v>5086</v>
      </c>
    </row>
    <row r="168" spans="1:22" s="15" customFormat="1" ht="78" hidden="1" x14ac:dyDescent="0.3">
      <c r="A168" s="134">
        <v>165</v>
      </c>
      <c r="B168" s="25"/>
      <c r="C168" s="25" t="s">
        <v>3548</v>
      </c>
      <c r="D168" s="25" t="s">
        <v>3679</v>
      </c>
      <c r="E168" s="84" t="s">
        <v>2639</v>
      </c>
      <c r="F168" s="84" t="s">
        <v>3852</v>
      </c>
      <c r="G168" s="25" t="s">
        <v>2958</v>
      </c>
      <c r="H168" s="25" t="s">
        <v>2185</v>
      </c>
      <c r="I168" s="67" t="s">
        <v>388</v>
      </c>
      <c r="J168" s="68" t="str">
        <f t="shared" si="2"/>
        <v>MP203020600204. Actualizar la polÍtica pública de las mujeres vallecaucanas con un capítulo especial para mujeres con discapacidad y madres comunitarias que permita contar con acciones afirmativas y mejorar su calidad de vida, en el cuatrienio</v>
      </c>
      <c r="K168" s="68" t="s">
        <v>187</v>
      </c>
      <c r="M168" s="25" t="s">
        <v>85</v>
      </c>
      <c r="N168" s="133">
        <v>0</v>
      </c>
      <c r="O168" s="133">
        <v>2019</v>
      </c>
      <c r="P168" s="133">
        <v>1</v>
      </c>
      <c r="Q168" s="133">
        <v>0</v>
      </c>
      <c r="R168" s="133">
        <v>1</v>
      </c>
      <c r="S168" s="133">
        <v>1</v>
      </c>
      <c r="T168" s="133">
        <v>1</v>
      </c>
      <c r="U168" s="84">
        <v>20302002</v>
      </c>
      <c r="V168" s="61" t="s">
        <v>5086</v>
      </c>
    </row>
    <row r="169" spans="1:22" s="15" customFormat="1" ht="39" hidden="1" x14ac:dyDescent="0.3">
      <c r="A169" s="134">
        <v>166</v>
      </c>
      <c r="B169" s="25"/>
      <c r="C169" s="25" t="s">
        <v>3548</v>
      </c>
      <c r="D169" s="25" t="s">
        <v>3679</v>
      </c>
      <c r="E169" s="84" t="s">
        <v>2639</v>
      </c>
      <c r="F169" s="84" t="s">
        <v>3853</v>
      </c>
      <c r="G169" s="25" t="s">
        <v>2959</v>
      </c>
      <c r="H169" s="25" t="s">
        <v>2185</v>
      </c>
      <c r="I169" s="68" t="s">
        <v>390</v>
      </c>
      <c r="J169" s="68" t="str">
        <f t="shared" si="2"/>
        <v>MP203020600205. Establecer 1 escuela itinerante de formación política para mujeres, durante el periodo de gobierno</v>
      </c>
      <c r="K169" s="68" t="s">
        <v>187</v>
      </c>
      <c r="M169" s="25" t="s">
        <v>189</v>
      </c>
      <c r="N169" s="133">
        <v>0</v>
      </c>
      <c r="O169" s="133">
        <v>2019</v>
      </c>
      <c r="P169" s="133">
        <v>1</v>
      </c>
      <c r="Q169" s="133">
        <v>0</v>
      </c>
      <c r="R169" s="133">
        <v>0</v>
      </c>
      <c r="S169" s="133">
        <v>1</v>
      </c>
      <c r="T169" s="133">
        <v>1</v>
      </c>
      <c r="U169" s="84">
        <v>20302002</v>
      </c>
      <c r="V169" s="61" t="s">
        <v>5086</v>
      </c>
    </row>
    <row r="170" spans="1:22" s="15" customFormat="1" ht="39" hidden="1" x14ac:dyDescent="0.3">
      <c r="A170" s="134">
        <v>167</v>
      </c>
      <c r="B170" s="25"/>
      <c r="C170" s="25" t="s">
        <v>3548</v>
      </c>
      <c r="D170" s="25" t="s">
        <v>3679</v>
      </c>
      <c r="E170" s="84" t="s">
        <v>2639</v>
      </c>
      <c r="F170" s="84" t="s">
        <v>3854</v>
      </c>
      <c r="G170" s="25" t="s">
        <v>2960</v>
      </c>
      <c r="H170" s="25" t="s">
        <v>2185</v>
      </c>
      <c r="I170" s="68" t="s">
        <v>392</v>
      </c>
      <c r="J170" s="68" t="str">
        <f t="shared" si="2"/>
        <v>MP203020600206. Efectuar 7 consejos de seguridad para mujeres, en el cuatrienio</v>
      </c>
      <c r="K170" s="68" t="s">
        <v>187</v>
      </c>
      <c r="M170" s="25" t="s">
        <v>85</v>
      </c>
      <c r="N170" s="133">
        <v>0</v>
      </c>
      <c r="O170" s="133">
        <v>2019</v>
      </c>
      <c r="P170" s="133">
        <v>7</v>
      </c>
      <c r="Q170" s="133">
        <v>1</v>
      </c>
      <c r="R170" s="133">
        <v>3</v>
      </c>
      <c r="S170" s="133">
        <v>5</v>
      </c>
      <c r="T170" s="133">
        <v>7</v>
      </c>
      <c r="U170" s="84">
        <v>20302002</v>
      </c>
      <c r="V170" s="61" t="s">
        <v>5086</v>
      </c>
    </row>
    <row r="171" spans="1:22" s="15" customFormat="1" ht="52" hidden="1" x14ac:dyDescent="0.3">
      <c r="A171" s="134">
        <v>168</v>
      </c>
      <c r="B171" s="25"/>
      <c r="C171" s="25" t="s">
        <v>3548</v>
      </c>
      <c r="D171" s="25" t="s">
        <v>3679</v>
      </c>
      <c r="E171" s="84" t="s">
        <v>2639</v>
      </c>
      <c r="F171" s="84" t="s">
        <v>3855</v>
      </c>
      <c r="G171" s="25" t="s">
        <v>2961</v>
      </c>
      <c r="H171" s="25" t="s">
        <v>2185</v>
      </c>
      <c r="I171" s="68" t="s">
        <v>394</v>
      </c>
      <c r="J171" s="68" t="str">
        <f t="shared" si="2"/>
        <v>MP203020600207. Establecer en 42 municipios lineamientos para el acompañamiento integral a proyectos productivos de mujeres, durante el periodo de gobierno</v>
      </c>
      <c r="K171" s="68" t="s">
        <v>187</v>
      </c>
      <c r="M171" s="25" t="s">
        <v>189</v>
      </c>
      <c r="N171" s="133">
        <v>42</v>
      </c>
      <c r="O171" s="133">
        <v>2019</v>
      </c>
      <c r="P171" s="133">
        <v>42</v>
      </c>
      <c r="Q171" s="133">
        <v>10</v>
      </c>
      <c r="R171" s="133">
        <v>20</v>
      </c>
      <c r="S171" s="133">
        <v>30</v>
      </c>
      <c r="T171" s="133">
        <v>42</v>
      </c>
      <c r="U171" s="84">
        <v>20302002</v>
      </c>
      <c r="V171" s="61" t="s">
        <v>5086</v>
      </c>
    </row>
    <row r="172" spans="1:22" s="15" customFormat="1" ht="39" hidden="1" x14ac:dyDescent="0.3">
      <c r="A172" s="134">
        <v>169</v>
      </c>
      <c r="B172" s="25"/>
      <c r="C172" s="25" t="s">
        <v>3548</v>
      </c>
      <c r="D172" s="25" t="s">
        <v>3679</v>
      </c>
      <c r="E172" s="84" t="s">
        <v>2639</v>
      </c>
      <c r="F172" s="84" t="s">
        <v>3856</v>
      </c>
      <c r="G172" s="25" t="s">
        <v>2962</v>
      </c>
      <c r="H172" s="25" t="s">
        <v>2185</v>
      </c>
      <c r="I172" s="68" t="s">
        <v>396</v>
      </c>
      <c r="J172" s="68" t="str">
        <f t="shared" si="2"/>
        <v>MP203020600208. Elaborar y promover 2 proyectos productivos de nuevos liderazgos y semilleros de mujeres, en el cuatrienio</v>
      </c>
      <c r="K172" s="68" t="s">
        <v>187</v>
      </c>
      <c r="M172" s="25" t="s">
        <v>189</v>
      </c>
      <c r="N172" s="133">
        <v>0</v>
      </c>
      <c r="O172" s="133">
        <v>2019</v>
      </c>
      <c r="P172" s="133">
        <v>2</v>
      </c>
      <c r="Q172" s="133">
        <v>0</v>
      </c>
      <c r="R172" s="133">
        <v>1</v>
      </c>
      <c r="S172" s="133">
        <v>2</v>
      </c>
      <c r="T172" s="133">
        <v>2</v>
      </c>
      <c r="U172" s="84">
        <v>20302002</v>
      </c>
      <c r="V172" s="61" t="s">
        <v>5086</v>
      </c>
    </row>
    <row r="173" spans="1:22" s="15" customFormat="1" ht="78" hidden="1" x14ac:dyDescent="0.3">
      <c r="A173" s="134">
        <v>170</v>
      </c>
      <c r="B173" s="85"/>
      <c r="C173" s="25" t="s">
        <v>3548</v>
      </c>
      <c r="D173" s="25" t="s">
        <v>3679</v>
      </c>
      <c r="E173" s="84" t="s">
        <v>2639</v>
      </c>
      <c r="F173" s="84" t="s">
        <v>3857</v>
      </c>
      <c r="G173" s="25" t="s">
        <v>2963</v>
      </c>
      <c r="H173" s="25" t="s">
        <v>2185</v>
      </c>
      <c r="I173" s="68" t="s">
        <v>398</v>
      </c>
      <c r="J173" s="68" t="str">
        <f t="shared" si="2"/>
        <v>MP203020600209. Elaborar y ejecutar en 42 municipios un programa para madres comunitarias que conste del cuidado al cuidador (salud mental, salud física, recreación, integración-cultura) en todo el departamento, en el periodo de gobierno</v>
      </c>
      <c r="K173" s="68" t="s">
        <v>187</v>
      </c>
      <c r="M173" s="25" t="s">
        <v>85</v>
      </c>
      <c r="N173" s="133">
        <v>0</v>
      </c>
      <c r="O173" s="133">
        <v>2019</v>
      </c>
      <c r="P173" s="133">
        <v>42</v>
      </c>
      <c r="Q173" s="133">
        <v>0</v>
      </c>
      <c r="R173" s="133">
        <v>15</v>
      </c>
      <c r="S173" s="133">
        <v>30</v>
      </c>
      <c r="T173" s="133">
        <v>42</v>
      </c>
      <c r="U173" s="84">
        <v>20302002</v>
      </c>
      <c r="V173" s="61" t="s">
        <v>5086</v>
      </c>
    </row>
    <row r="174" spans="1:22" s="15" customFormat="1" ht="78" hidden="1" x14ac:dyDescent="0.3">
      <c r="A174" s="134">
        <v>171</v>
      </c>
      <c r="B174" s="85"/>
      <c r="C174" s="25" t="s">
        <v>3548</v>
      </c>
      <c r="D174" s="25" t="s">
        <v>3679</v>
      </c>
      <c r="E174" s="84" t="s">
        <v>2639</v>
      </c>
      <c r="F174" s="84" t="s">
        <v>3858</v>
      </c>
      <c r="G174" s="25" t="s">
        <v>2964</v>
      </c>
      <c r="H174" s="25" t="s">
        <v>2185</v>
      </c>
      <c r="I174" s="68" t="s">
        <v>1943</v>
      </c>
      <c r="J174" s="68" t="str">
        <f t="shared" si="2"/>
        <v>MP203020600210. Establecer y gestionar un programa para el 100% de las madres comunitarias seleccionadas, que constará de emprendimiento financiero y educativo; adecuación y mejoramiento de sus espacios, en el periodo de gobierno</v>
      </c>
      <c r="K174" s="68" t="s">
        <v>187</v>
      </c>
      <c r="M174" s="25" t="s">
        <v>85</v>
      </c>
      <c r="N174" s="133">
        <v>0</v>
      </c>
      <c r="O174" s="133">
        <v>2019</v>
      </c>
      <c r="P174" s="132">
        <v>1</v>
      </c>
      <c r="Q174" s="133">
        <v>0</v>
      </c>
      <c r="R174" s="133">
        <v>30</v>
      </c>
      <c r="S174" s="133">
        <v>60</v>
      </c>
      <c r="T174" s="133">
        <v>100</v>
      </c>
      <c r="U174" s="84">
        <v>20302002</v>
      </c>
      <c r="V174" s="61" t="s">
        <v>5086</v>
      </c>
    </row>
    <row r="175" spans="1:22" s="15" customFormat="1" ht="39" hidden="1" x14ac:dyDescent="0.3">
      <c r="A175" s="134">
        <v>172</v>
      </c>
      <c r="B175" s="25"/>
      <c r="C175" s="25" t="s">
        <v>3549</v>
      </c>
      <c r="D175" s="25" t="s">
        <v>3679</v>
      </c>
      <c r="E175" s="84" t="s">
        <v>2640</v>
      </c>
      <c r="F175" s="84" t="s">
        <v>3859</v>
      </c>
      <c r="G175" s="25" t="s">
        <v>2965</v>
      </c>
      <c r="H175" s="25" t="s">
        <v>2148</v>
      </c>
      <c r="I175" s="68" t="s">
        <v>402</v>
      </c>
      <c r="J175" s="68" t="str">
        <f t="shared" si="2"/>
        <v>MP203020700201. Orientar la red de paz y red de gestores de paz departamental LGBTIQ, en el cuatrienio</v>
      </c>
      <c r="K175" s="68" t="s">
        <v>187</v>
      </c>
      <c r="M175" s="25" t="s">
        <v>85</v>
      </c>
      <c r="N175" s="133">
        <v>0</v>
      </c>
      <c r="O175" s="133">
        <v>2019</v>
      </c>
      <c r="P175" s="133">
        <v>2</v>
      </c>
      <c r="Q175" s="133">
        <v>2</v>
      </c>
      <c r="R175" s="133">
        <v>2</v>
      </c>
      <c r="S175" s="133">
        <v>2</v>
      </c>
      <c r="T175" s="133">
        <v>2</v>
      </c>
      <c r="U175" s="84">
        <v>20302002</v>
      </c>
      <c r="V175" s="61" t="s">
        <v>5086</v>
      </c>
    </row>
    <row r="176" spans="1:22" s="15" customFormat="1" ht="52" hidden="1" x14ac:dyDescent="0.3">
      <c r="A176" s="134">
        <v>173</v>
      </c>
      <c r="B176" s="25"/>
      <c r="C176" s="25" t="s">
        <v>3549</v>
      </c>
      <c r="D176" s="25" t="s">
        <v>3679</v>
      </c>
      <c r="E176" s="84" t="s">
        <v>2640</v>
      </c>
      <c r="F176" s="84" t="s">
        <v>3860</v>
      </c>
      <c r="G176" s="25" t="s">
        <v>2966</v>
      </c>
      <c r="H176" s="25" t="s">
        <v>2148</v>
      </c>
      <c r="I176" s="68" t="s">
        <v>404</v>
      </c>
      <c r="J176" s="68" t="str">
        <f t="shared" si="2"/>
        <v>MP203020700202. Orientar en 42 municipios la actualización, implementación y socialización de la política pública LGBTIQ , durante el periodo de gobierno</v>
      </c>
      <c r="K176" s="68" t="s">
        <v>187</v>
      </c>
      <c r="M176" s="25" t="s">
        <v>189</v>
      </c>
      <c r="N176" s="133">
        <v>0</v>
      </c>
      <c r="O176" s="133">
        <v>2019</v>
      </c>
      <c r="P176" s="133">
        <v>42</v>
      </c>
      <c r="Q176" s="133">
        <v>0</v>
      </c>
      <c r="R176" s="133">
        <v>14</v>
      </c>
      <c r="S176" s="133">
        <v>28</v>
      </c>
      <c r="T176" s="133">
        <v>42</v>
      </c>
      <c r="U176" s="84">
        <v>20302002</v>
      </c>
      <c r="V176" s="61" t="s">
        <v>5086</v>
      </c>
    </row>
    <row r="177" spans="1:22" s="15" customFormat="1" ht="65" hidden="1" x14ac:dyDescent="0.3">
      <c r="A177" s="134">
        <v>174</v>
      </c>
      <c r="B177" s="25"/>
      <c r="C177" s="25" t="s">
        <v>3549</v>
      </c>
      <c r="D177" s="25" t="s">
        <v>3679</v>
      </c>
      <c r="E177" s="84" t="s">
        <v>2640</v>
      </c>
      <c r="F177" s="84" t="s">
        <v>3861</v>
      </c>
      <c r="G177" s="25" t="s">
        <v>2967</v>
      </c>
      <c r="H177" s="25" t="s">
        <v>2148</v>
      </c>
      <c r="I177" s="68" t="s">
        <v>405</v>
      </c>
      <c r="J177" s="68" t="str">
        <f t="shared" si="2"/>
        <v>MP203020700203. Orientar y fortalecer los espacios existentes para el reconocimiento, defensa e inclusión del sector LGBTIQ Afro en el departamento del Valle del Cauca, en el cuatrienio</v>
      </c>
      <c r="K177" s="68" t="s">
        <v>187</v>
      </c>
      <c r="M177" s="25" t="s">
        <v>189</v>
      </c>
      <c r="N177" s="133">
        <v>0</v>
      </c>
      <c r="O177" s="133">
        <v>2019</v>
      </c>
      <c r="P177" s="133">
        <v>42</v>
      </c>
      <c r="Q177" s="133">
        <v>10</v>
      </c>
      <c r="R177" s="133">
        <v>20</v>
      </c>
      <c r="S177" s="133">
        <v>30</v>
      </c>
      <c r="T177" s="133">
        <v>42</v>
      </c>
      <c r="U177" s="84">
        <v>20302002</v>
      </c>
      <c r="V177" s="61" t="s">
        <v>5086</v>
      </c>
    </row>
    <row r="178" spans="1:22" s="15" customFormat="1" ht="91" hidden="1" x14ac:dyDescent="0.3">
      <c r="A178" s="134">
        <v>175</v>
      </c>
      <c r="B178" s="25"/>
      <c r="C178" s="25" t="s">
        <v>3549</v>
      </c>
      <c r="D178" s="25" t="s">
        <v>3679</v>
      </c>
      <c r="E178" s="84" t="s">
        <v>2640</v>
      </c>
      <c r="F178" s="84" t="s">
        <v>3862</v>
      </c>
      <c r="G178" s="25" t="s">
        <v>2968</v>
      </c>
      <c r="H178" s="25" t="s">
        <v>2148</v>
      </c>
      <c r="I178" s="68" t="s">
        <v>1944</v>
      </c>
      <c r="J178" s="68" t="str">
        <f t="shared" si="2"/>
        <v>MP203020700204. Ejecutar el 100% de las acciones de políticas públicas existentes para la transformación de imaginarios, discursos y prácticas frente a la diversidad sexual y de género (cambio de cultura homofóbica y transfóbica), fortalecimiento de la ruta de atención LGBTIQ+, en el periodo de gobierno</v>
      </c>
      <c r="K178" s="68" t="s">
        <v>187</v>
      </c>
      <c r="M178" s="25" t="s">
        <v>189</v>
      </c>
      <c r="N178" s="133">
        <v>0</v>
      </c>
      <c r="O178" s="133">
        <v>2019</v>
      </c>
      <c r="P178" s="132">
        <v>1</v>
      </c>
      <c r="Q178" s="133">
        <v>25</v>
      </c>
      <c r="R178" s="133">
        <v>50</v>
      </c>
      <c r="S178" s="133">
        <v>75</v>
      </c>
      <c r="T178" s="133">
        <v>100</v>
      </c>
      <c r="U178" s="84">
        <v>20302002</v>
      </c>
      <c r="V178" s="61" t="s">
        <v>5086</v>
      </c>
    </row>
    <row r="179" spans="1:22" s="15" customFormat="1" ht="78" hidden="1" x14ac:dyDescent="0.3">
      <c r="A179" s="134">
        <v>176</v>
      </c>
      <c r="B179" s="25"/>
      <c r="C179" s="25" t="s">
        <v>3549</v>
      </c>
      <c r="D179" s="25" t="s">
        <v>3679</v>
      </c>
      <c r="E179" s="84" t="s">
        <v>2640</v>
      </c>
      <c r="F179" s="84" t="s">
        <v>3863</v>
      </c>
      <c r="G179" s="25" t="s">
        <v>2969</v>
      </c>
      <c r="H179" s="25" t="s">
        <v>2148</v>
      </c>
      <c r="I179" s="68" t="s">
        <v>407</v>
      </c>
      <c r="J179" s="68" t="str">
        <f t="shared" si="2"/>
        <v>MP203020700205. Orientar 43 confluencias departamental y municipales LGBTIQ como medio de carácter institucional para generar mayor participación del sector LGBTIQ en los diversos escenarios del departamento, en el cuatrienio</v>
      </c>
      <c r="K179" s="68" t="s">
        <v>187</v>
      </c>
      <c r="M179" s="25" t="s">
        <v>189</v>
      </c>
      <c r="N179" s="133">
        <v>43</v>
      </c>
      <c r="O179" s="133">
        <v>2019</v>
      </c>
      <c r="P179" s="133">
        <v>43</v>
      </c>
      <c r="Q179" s="133">
        <v>0</v>
      </c>
      <c r="R179" s="133">
        <v>13</v>
      </c>
      <c r="S179" s="133">
        <v>28</v>
      </c>
      <c r="T179" s="133">
        <v>43</v>
      </c>
      <c r="U179" s="84">
        <v>20302002</v>
      </c>
      <c r="V179" s="61" t="s">
        <v>5086</v>
      </c>
    </row>
    <row r="180" spans="1:22" s="15" customFormat="1" ht="65" hidden="1" x14ac:dyDescent="0.3">
      <c r="A180" s="134">
        <v>177</v>
      </c>
      <c r="B180" s="25"/>
      <c r="C180" s="25" t="s">
        <v>3549</v>
      </c>
      <c r="D180" s="25" t="s">
        <v>3679</v>
      </c>
      <c r="E180" s="84" t="s">
        <v>2640</v>
      </c>
      <c r="F180" s="84" t="s">
        <v>3864</v>
      </c>
      <c r="G180" s="25" t="s">
        <v>2970</v>
      </c>
      <c r="H180" s="25" t="s">
        <v>2148</v>
      </c>
      <c r="I180" s="68" t="s">
        <v>409</v>
      </c>
      <c r="J180" s="68" t="str">
        <f t="shared" si="2"/>
        <v>MP203020700206. Establecer una herramienta institucional que permita dignificar la vida de las mujeres trans en 5 municipios (Cali, Buenaventura, Palmira, Tulua y Cartago), en el periodo de gobierno</v>
      </c>
      <c r="K180" s="68" t="s">
        <v>187</v>
      </c>
      <c r="M180" s="25" t="s">
        <v>189</v>
      </c>
      <c r="N180" s="133">
        <v>0</v>
      </c>
      <c r="O180" s="133">
        <v>2019</v>
      </c>
      <c r="P180" s="133">
        <v>1</v>
      </c>
      <c r="Q180" s="133">
        <v>1</v>
      </c>
      <c r="R180" s="133">
        <v>1</v>
      </c>
      <c r="S180" s="133">
        <v>1</v>
      </c>
      <c r="T180" s="133">
        <v>1</v>
      </c>
      <c r="U180" s="84">
        <v>20302002</v>
      </c>
      <c r="V180" s="61" t="s">
        <v>5086</v>
      </c>
    </row>
    <row r="181" spans="1:22" s="15" customFormat="1" ht="78" hidden="1" x14ac:dyDescent="0.3">
      <c r="A181" s="134">
        <v>178</v>
      </c>
      <c r="B181" s="25"/>
      <c r="C181" s="25" t="s">
        <v>3549</v>
      </c>
      <c r="D181" s="25" t="s">
        <v>3679</v>
      </c>
      <c r="E181" s="84" t="s">
        <v>2640</v>
      </c>
      <c r="F181" s="84" t="s">
        <v>3865</v>
      </c>
      <c r="G181" s="25" t="s">
        <v>2971</v>
      </c>
      <c r="H181" s="25" t="s">
        <v>2148</v>
      </c>
      <c r="I181" s="68" t="s">
        <v>1945</v>
      </c>
      <c r="J181" s="68" t="str">
        <f t="shared" si="2"/>
        <v>MP203020700207. Ejecutar 1 proceso de articulación con el 100% de los centros penitenciarios, para el acompañamiento integral y empoderamiento de derechos de las personas del sector LGBTIQ privadas de la libertad, en el cuatrienio</v>
      </c>
      <c r="K181" s="68" t="s">
        <v>187</v>
      </c>
      <c r="M181" s="25" t="s">
        <v>189</v>
      </c>
      <c r="N181" s="133">
        <v>0</v>
      </c>
      <c r="O181" s="133">
        <v>2019</v>
      </c>
      <c r="P181" s="133">
        <v>1</v>
      </c>
      <c r="Q181" s="133">
        <v>1</v>
      </c>
      <c r="R181" s="133">
        <v>1</v>
      </c>
      <c r="S181" s="133">
        <v>1</v>
      </c>
      <c r="T181" s="133">
        <v>1</v>
      </c>
      <c r="U181" s="84">
        <v>20302002</v>
      </c>
      <c r="V181" s="61" t="s">
        <v>5086</v>
      </c>
    </row>
    <row r="182" spans="1:22" s="15" customFormat="1" ht="65" hidden="1" x14ac:dyDescent="0.3">
      <c r="A182" s="134">
        <v>179</v>
      </c>
      <c r="B182" s="25"/>
      <c r="C182" s="25" t="s">
        <v>3549</v>
      </c>
      <c r="D182" s="25" t="s">
        <v>3679</v>
      </c>
      <c r="E182" s="84" t="s">
        <v>2640</v>
      </c>
      <c r="F182" s="84" t="s">
        <v>3866</v>
      </c>
      <c r="G182" s="25" t="s">
        <v>2972</v>
      </c>
      <c r="H182" s="25" t="s">
        <v>2148</v>
      </c>
      <c r="I182" s="68" t="s">
        <v>412</v>
      </c>
      <c r="J182" s="68" t="str">
        <f t="shared" si="2"/>
        <v>MP203020700208. Elaborar 1 programa de creación de espacios para la asociatividad, comercialización y apertura de mercado de los bienes y servicios de los sectores LGBTIQ anualmente, en el cuatrienio</v>
      </c>
      <c r="K182" s="68" t="s">
        <v>187</v>
      </c>
      <c r="M182" s="25" t="s">
        <v>189</v>
      </c>
      <c r="N182" s="133">
        <v>0</v>
      </c>
      <c r="O182" s="133">
        <v>2019</v>
      </c>
      <c r="P182" s="133">
        <v>1</v>
      </c>
      <c r="Q182" s="133">
        <v>0</v>
      </c>
      <c r="R182" s="133">
        <v>1</v>
      </c>
      <c r="S182" s="133">
        <v>1</v>
      </c>
      <c r="T182" s="133">
        <v>1</v>
      </c>
      <c r="U182" s="84">
        <v>20302002</v>
      </c>
      <c r="V182" s="61" t="s">
        <v>5086</v>
      </c>
    </row>
    <row r="183" spans="1:22" s="15" customFormat="1" ht="78" hidden="1" x14ac:dyDescent="0.3">
      <c r="A183" s="134">
        <v>180</v>
      </c>
      <c r="B183" s="25"/>
      <c r="C183" s="25" t="s">
        <v>3550</v>
      </c>
      <c r="D183" s="25" t="s">
        <v>3679</v>
      </c>
      <c r="E183" s="84" t="s">
        <v>2641</v>
      </c>
      <c r="F183" s="84" t="s">
        <v>3867</v>
      </c>
      <c r="G183" s="25" t="s">
        <v>2973</v>
      </c>
      <c r="H183" s="25" t="s">
        <v>2184</v>
      </c>
      <c r="I183" s="68" t="s">
        <v>1182</v>
      </c>
      <c r="J183" s="68" t="str">
        <f t="shared" si="2"/>
        <v>MP203020800201. Articular con el gobierno nacional la implementación del pilar # 6 reactivación económica y producción agropecuaria en el marco de los programas de desarrollo con enfoque territorial PDET anualmente</v>
      </c>
      <c r="K183" s="68" t="s">
        <v>171</v>
      </c>
      <c r="M183" s="25" t="s">
        <v>85</v>
      </c>
      <c r="N183" s="133">
        <v>0</v>
      </c>
      <c r="O183" s="133">
        <v>2019</v>
      </c>
      <c r="P183" s="133">
        <v>1</v>
      </c>
      <c r="Q183" s="133">
        <v>0</v>
      </c>
      <c r="R183" s="133">
        <v>0</v>
      </c>
      <c r="S183" s="133">
        <v>1</v>
      </c>
      <c r="T183" s="133">
        <v>1</v>
      </c>
      <c r="U183" s="84">
        <v>20302002</v>
      </c>
      <c r="V183" s="61" t="s">
        <v>5086</v>
      </c>
    </row>
    <row r="184" spans="1:22" s="15" customFormat="1" ht="52" hidden="1" x14ac:dyDescent="0.3">
      <c r="A184" s="134">
        <v>181</v>
      </c>
      <c r="B184" s="25"/>
      <c r="C184" s="25" t="s">
        <v>3551</v>
      </c>
      <c r="D184" s="25" t="s">
        <v>3680</v>
      </c>
      <c r="E184" s="84" t="s">
        <v>2642</v>
      </c>
      <c r="F184" s="84" t="s">
        <v>3868</v>
      </c>
      <c r="G184" s="25" t="s">
        <v>2974</v>
      </c>
      <c r="H184" s="25" t="s">
        <v>1809</v>
      </c>
      <c r="I184" s="68" t="s">
        <v>1811</v>
      </c>
      <c r="J184" s="68" t="str">
        <f t="shared" si="2"/>
        <v>MP203020900301. Operacionalizar el Plan de Acción para la implementación de la política de libertad religiosa, culto y conciencia en el departamento del Valle del Cauca</v>
      </c>
      <c r="K184" s="68" t="s">
        <v>249</v>
      </c>
      <c r="M184" s="25" t="s">
        <v>85</v>
      </c>
      <c r="N184" s="133">
        <v>1</v>
      </c>
      <c r="O184" s="133">
        <v>2019</v>
      </c>
      <c r="P184" s="133">
        <v>1</v>
      </c>
      <c r="Q184" s="24">
        <v>1</v>
      </c>
      <c r="R184" s="133">
        <v>1</v>
      </c>
      <c r="S184" s="133">
        <v>1</v>
      </c>
      <c r="T184" s="133">
        <v>1</v>
      </c>
      <c r="U184" s="84">
        <v>20302003</v>
      </c>
      <c r="V184" s="61" t="s">
        <v>5087</v>
      </c>
    </row>
    <row r="185" spans="1:22" s="15" customFormat="1" ht="78" hidden="1" x14ac:dyDescent="0.3">
      <c r="A185" s="134">
        <v>182</v>
      </c>
      <c r="B185" s="25"/>
      <c r="C185" s="25" t="s">
        <v>3551</v>
      </c>
      <c r="D185" s="25" t="s">
        <v>3680</v>
      </c>
      <c r="E185" s="84" t="s">
        <v>2642</v>
      </c>
      <c r="F185" s="84" t="s">
        <v>3869</v>
      </c>
      <c r="G185" s="25" t="s">
        <v>2975</v>
      </c>
      <c r="H185" s="25" t="s">
        <v>1809</v>
      </c>
      <c r="I185" s="68" t="s">
        <v>415</v>
      </c>
      <c r="J185" s="68" t="str">
        <f t="shared" si="2"/>
        <v>MP203020900302. Ejecutar 6 acciones estratégicas interinstitucionales de no discriminación por asuntos religiosos en el departamento del Valle del Cauca aplicando la política marco de convivencia y seguridad ciudadana, en el periodo de gobierno</v>
      </c>
      <c r="K185" s="68" t="s">
        <v>249</v>
      </c>
      <c r="M185" s="25" t="s">
        <v>85</v>
      </c>
      <c r="N185" s="133">
        <v>8</v>
      </c>
      <c r="O185" s="133">
        <v>2019</v>
      </c>
      <c r="P185" s="24">
        <v>14</v>
      </c>
      <c r="Q185" s="24">
        <v>9</v>
      </c>
      <c r="R185" s="24">
        <v>10</v>
      </c>
      <c r="S185" s="24">
        <v>12</v>
      </c>
      <c r="T185" s="24">
        <v>14</v>
      </c>
      <c r="U185" s="84">
        <v>20302003</v>
      </c>
      <c r="V185" s="61" t="s">
        <v>5087</v>
      </c>
    </row>
    <row r="186" spans="1:22" s="15" customFormat="1" ht="65" hidden="1" x14ac:dyDescent="0.3">
      <c r="A186" s="134">
        <v>183</v>
      </c>
      <c r="B186" s="25"/>
      <c r="C186" s="25" t="s">
        <v>3552</v>
      </c>
      <c r="D186" s="25" t="s">
        <v>3678</v>
      </c>
      <c r="E186" s="84" t="s">
        <v>2643</v>
      </c>
      <c r="F186" s="84" t="s">
        <v>3870</v>
      </c>
      <c r="G186" s="25" t="s">
        <v>2976</v>
      </c>
      <c r="H186" s="25" t="s">
        <v>2192</v>
      </c>
      <c r="I186" s="76" t="s">
        <v>417</v>
      </c>
      <c r="J186" s="68" t="str">
        <f t="shared" si="2"/>
        <v>MP203030100101. Asistir técnicamente a los 42 entes territoriales para la conformación y funcionamiento de las mesas de participación de niños, niñas y adolescentes, anualmente durante el periodo de gobierno</v>
      </c>
      <c r="K186" s="68" t="s">
        <v>342</v>
      </c>
      <c r="M186" s="25" t="s">
        <v>85</v>
      </c>
      <c r="N186" s="133">
        <v>17</v>
      </c>
      <c r="O186" s="133">
        <v>2019</v>
      </c>
      <c r="P186" s="133">
        <v>42</v>
      </c>
      <c r="Q186" s="133">
        <v>42</v>
      </c>
      <c r="R186" s="133">
        <v>42</v>
      </c>
      <c r="S186" s="133">
        <v>42</v>
      </c>
      <c r="T186" s="133">
        <v>42</v>
      </c>
      <c r="U186" s="84">
        <v>20303001</v>
      </c>
      <c r="V186" s="61" t="s">
        <v>5088</v>
      </c>
    </row>
    <row r="187" spans="1:22" s="15" customFormat="1" ht="65" hidden="1" x14ac:dyDescent="0.3">
      <c r="A187" s="134">
        <v>184</v>
      </c>
      <c r="B187" s="25"/>
      <c r="C187" s="25" t="s">
        <v>3552</v>
      </c>
      <c r="D187" s="25" t="s">
        <v>3678</v>
      </c>
      <c r="E187" s="84" t="s">
        <v>2643</v>
      </c>
      <c r="F187" s="84" t="s">
        <v>3871</v>
      </c>
      <c r="G187" s="25" t="s">
        <v>2977</v>
      </c>
      <c r="H187" s="25" t="s">
        <v>2192</v>
      </c>
      <c r="I187" s="76" t="s">
        <v>419</v>
      </c>
      <c r="J187" s="68" t="str">
        <f t="shared" si="2"/>
        <v>MP203030100102. Asistir técnicamente a los 42 entes territoriales para la elección y funcionamiento de los concejos municipales de juventud, anualmente durante el periodo de gobierno</v>
      </c>
      <c r="K187" s="68" t="s">
        <v>342</v>
      </c>
      <c r="M187" s="25" t="s">
        <v>85</v>
      </c>
      <c r="N187" s="133">
        <v>42</v>
      </c>
      <c r="O187" s="133">
        <v>2019</v>
      </c>
      <c r="P187" s="133">
        <v>42</v>
      </c>
      <c r="Q187" s="133">
        <v>42</v>
      </c>
      <c r="R187" s="133">
        <v>42</v>
      </c>
      <c r="S187" s="133">
        <v>42</v>
      </c>
      <c r="T187" s="133">
        <v>42</v>
      </c>
      <c r="U187" s="84">
        <v>20303001</v>
      </c>
      <c r="V187" s="61" t="s">
        <v>5088</v>
      </c>
    </row>
    <row r="188" spans="1:22" s="15" customFormat="1" ht="39" hidden="1" x14ac:dyDescent="0.3">
      <c r="A188" s="134">
        <v>185</v>
      </c>
      <c r="B188" s="25"/>
      <c r="C188" s="25" t="s">
        <v>3552</v>
      </c>
      <c r="D188" s="25" t="s">
        <v>3678</v>
      </c>
      <c r="E188" s="84" t="s">
        <v>2643</v>
      </c>
      <c r="F188" s="84" t="s">
        <v>3872</v>
      </c>
      <c r="G188" s="25" t="s">
        <v>2978</v>
      </c>
      <c r="H188" s="25" t="s">
        <v>2192</v>
      </c>
      <c r="I188" s="76" t="s">
        <v>421</v>
      </c>
      <c r="J188" s="68" t="str">
        <f t="shared" si="2"/>
        <v>MP203030100103. Reactivar en los 42 entes territoriales las plataformas de juventud, anualmente durante el periodo de gobierno</v>
      </c>
      <c r="K188" s="68" t="s">
        <v>342</v>
      </c>
      <c r="M188" s="25" t="s">
        <v>85</v>
      </c>
      <c r="N188" s="133">
        <v>42</v>
      </c>
      <c r="O188" s="133">
        <v>2019</v>
      </c>
      <c r="P188" s="133">
        <v>42</v>
      </c>
      <c r="Q188" s="133">
        <v>42</v>
      </c>
      <c r="R188" s="133">
        <v>42</v>
      </c>
      <c r="S188" s="133">
        <v>42</v>
      </c>
      <c r="T188" s="133">
        <v>42</v>
      </c>
      <c r="U188" s="84">
        <v>20303001</v>
      </c>
      <c r="V188" s="61" t="s">
        <v>5088</v>
      </c>
    </row>
    <row r="189" spans="1:22" s="15" customFormat="1" ht="39" hidden="1" x14ac:dyDescent="0.3">
      <c r="A189" s="134">
        <v>186</v>
      </c>
      <c r="B189" s="25"/>
      <c r="C189" s="25" t="s">
        <v>3552</v>
      </c>
      <c r="D189" s="25" t="s">
        <v>3678</v>
      </c>
      <c r="E189" s="84" t="s">
        <v>2643</v>
      </c>
      <c r="F189" s="84" t="s">
        <v>3873</v>
      </c>
      <c r="G189" s="25" t="s">
        <v>2979</v>
      </c>
      <c r="H189" s="25" t="s">
        <v>2192</v>
      </c>
      <c r="I189" s="68" t="s">
        <v>423</v>
      </c>
      <c r="J189" s="68" t="str">
        <f t="shared" si="2"/>
        <v>MP203030100104. Asistir en los 42 entes territoriales las organizaciones de la sociedad civil, anualmente durante el periodo de gobierno</v>
      </c>
      <c r="K189" s="68" t="s">
        <v>342</v>
      </c>
      <c r="M189" s="25" t="s">
        <v>85</v>
      </c>
      <c r="N189" s="133">
        <v>42</v>
      </c>
      <c r="O189" s="133">
        <v>2019</v>
      </c>
      <c r="P189" s="133">
        <v>42</v>
      </c>
      <c r="Q189" s="133">
        <v>42</v>
      </c>
      <c r="R189" s="133">
        <v>42</v>
      </c>
      <c r="S189" s="133">
        <v>42</v>
      </c>
      <c r="T189" s="133">
        <v>42</v>
      </c>
      <c r="U189" s="84">
        <v>20303001</v>
      </c>
      <c r="V189" s="61" t="s">
        <v>5088</v>
      </c>
    </row>
    <row r="190" spans="1:22" s="15" customFormat="1" ht="78" hidden="1" x14ac:dyDescent="0.3">
      <c r="A190" s="134">
        <v>187</v>
      </c>
      <c r="B190" s="25"/>
      <c r="C190" s="25" t="s">
        <v>3552</v>
      </c>
      <c r="D190" s="25" t="s">
        <v>3678</v>
      </c>
      <c r="E190" s="84" t="s">
        <v>2643</v>
      </c>
      <c r="F190" s="84" t="s">
        <v>3874</v>
      </c>
      <c r="G190" s="25" t="s">
        <v>2980</v>
      </c>
      <c r="H190" s="25" t="s">
        <v>2192</v>
      </c>
      <c r="I190" s="68" t="s">
        <v>425</v>
      </c>
      <c r="J190" s="68" t="str">
        <f t="shared" si="2"/>
        <v>MP203030100105. Asistir técnicamente a los 42 entes territoriales en la cualificación del liderazgo de las personas con discapacidad, para su incidencia efectiva en los espacios de decisión de políticas públicas, anualmente durante el periodo de gobierno</v>
      </c>
      <c r="K190" s="68" t="s">
        <v>342</v>
      </c>
      <c r="M190" s="25" t="s">
        <v>85</v>
      </c>
      <c r="N190" s="133">
        <v>42</v>
      </c>
      <c r="O190" s="133">
        <v>2019</v>
      </c>
      <c r="P190" s="133">
        <v>42</v>
      </c>
      <c r="Q190" s="133">
        <v>42</v>
      </c>
      <c r="R190" s="133">
        <v>42</v>
      </c>
      <c r="S190" s="133">
        <v>42</v>
      </c>
      <c r="T190" s="133">
        <v>42</v>
      </c>
      <c r="U190" s="84">
        <v>20303001</v>
      </c>
      <c r="V190" s="61" t="s">
        <v>5088</v>
      </c>
    </row>
    <row r="191" spans="1:22" s="15" customFormat="1" ht="65" hidden="1" x14ac:dyDescent="0.3">
      <c r="A191" s="134">
        <v>188</v>
      </c>
      <c r="B191" s="25"/>
      <c r="C191" s="25" t="s">
        <v>3552</v>
      </c>
      <c r="D191" s="25" t="s">
        <v>3678</v>
      </c>
      <c r="E191" s="84" t="s">
        <v>2643</v>
      </c>
      <c r="F191" s="84" t="s">
        <v>3875</v>
      </c>
      <c r="G191" s="25" t="s">
        <v>2981</v>
      </c>
      <c r="H191" s="25" t="s">
        <v>2192</v>
      </c>
      <c r="I191" s="68" t="s">
        <v>427</v>
      </c>
      <c r="J191" s="68" t="str">
        <f t="shared" si="2"/>
        <v>MP203030100106. Asistir técnicamente a 42 entes territoriales en la generación de espacios autónomos de participación de personas con discapacidad, anualmente durante el periodo de gobierno</v>
      </c>
      <c r="K191" s="68" t="s">
        <v>342</v>
      </c>
      <c r="M191" s="25" t="s">
        <v>85</v>
      </c>
      <c r="N191" s="133">
        <v>42</v>
      </c>
      <c r="O191" s="133">
        <v>2019</v>
      </c>
      <c r="P191" s="133">
        <v>42</v>
      </c>
      <c r="Q191" s="133">
        <v>42</v>
      </c>
      <c r="R191" s="133">
        <v>42</v>
      </c>
      <c r="S191" s="133">
        <v>42</v>
      </c>
      <c r="T191" s="133">
        <v>42</v>
      </c>
      <c r="U191" s="84">
        <v>20303001</v>
      </c>
      <c r="V191" s="61" t="s">
        <v>5088</v>
      </c>
    </row>
    <row r="192" spans="1:22" s="15" customFormat="1" ht="65" hidden="1" x14ac:dyDescent="0.3">
      <c r="A192" s="134">
        <v>189</v>
      </c>
      <c r="B192" s="25"/>
      <c r="C192" s="25" t="s">
        <v>3552</v>
      </c>
      <c r="D192" s="25" t="s">
        <v>3678</v>
      </c>
      <c r="E192" s="84" t="s">
        <v>2643</v>
      </c>
      <c r="F192" s="84" t="s">
        <v>3876</v>
      </c>
      <c r="G192" s="25" t="s">
        <v>2982</v>
      </c>
      <c r="H192" s="25" t="s">
        <v>2192</v>
      </c>
      <c r="I192" s="68" t="s">
        <v>429</v>
      </c>
      <c r="J192" s="68" t="str">
        <f t="shared" si="2"/>
        <v>MP203030100107. Asistir a los 42 entes territoriales en la conformación y fortalecimiento de los 42 consejos municipales de participación de personas mayores, anualmente durante el periodo de gobierno</v>
      </c>
      <c r="K192" s="68" t="s">
        <v>342</v>
      </c>
      <c r="M192" s="25" t="s">
        <v>85</v>
      </c>
      <c r="N192" s="133">
        <v>42</v>
      </c>
      <c r="O192" s="133">
        <v>2019</v>
      </c>
      <c r="P192" s="133">
        <v>42</v>
      </c>
      <c r="Q192" s="133">
        <v>42</v>
      </c>
      <c r="R192" s="133">
        <v>42</v>
      </c>
      <c r="S192" s="133">
        <v>42</v>
      </c>
      <c r="T192" s="133">
        <v>42</v>
      </c>
      <c r="U192" s="84">
        <v>20303001</v>
      </c>
      <c r="V192" s="61" t="s">
        <v>5088</v>
      </c>
    </row>
    <row r="193" spans="1:22" s="15" customFormat="1" ht="65" hidden="1" x14ac:dyDescent="0.3">
      <c r="A193" s="134">
        <v>190</v>
      </c>
      <c r="B193" s="25"/>
      <c r="C193" s="25" t="s">
        <v>3552</v>
      </c>
      <c r="D193" s="25" t="s">
        <v>3678</v>
      </c>
      <c r="E193" s="84" t="s">
        <v>2643</v>
      </c>
      <c r="F193" s="84" t="s">
        <v>3877</v>
      </c>
      <c r="G193" s="25" t="s">
        <v>2983</v>
      </c>
      <c r="H193" s="25" t="s">
        <v>2192</v>
      </c>
      <c r="I193" s="68" t="s">
        <v>431</v>
      </c>
      <c r="J193" s="68" t="str">
        <f t="shared" si="2"/>
        <v>MP203030100108. Capacitar en los 42 entes territoriales grupos de personas mayores para el control social en el marco de la implementación de la Ley 1276 de 2009, durante el perido de gobierno</v>
      </c>
      <c r="K193" s="68" t="s">
        <v>342</v>
      </c>
      <c r="M193" s="25" t="s">
        <v>85</v>
      </c>
      <c r="N193" s="133">
        <v>42</v>
      </c>
      <c r="O193" s="133">
        <v>2019</v>
      </c>
      <c r="P193" s="133">
        <v>42</v>
      </c>
      <c r="Q193" s="133">
        <v>42</v>
      </c>
      <c r="R193" s="133">
        <v>42</v>
      </c>
      <c r="S193" s="133">
        <v>42</v>
      </c>
      <c r="T193" s="133">
        <v>42</v>
      </c>
      <c r="U193" s="84">
        <v>20303001</v>
      </c>
      <c r="V193" s="61" t="s">
        <v>5088</v>
      </c>
    </row>
    <row r="194" spans="1:22" s="15" customFormat="1" ht="52" hidden="1" x14ac:dyDescent="0.3">
      <c r="A194" s="134">
        <v>191</v>
      </c>
      <c r="B194" s="25"/>
      <c r="C194" s="25" t="s">
        <v>3553</v>
      </c>
      <c r="D194" s="25" t="s">
        <v>3679</v>
      </c>
      <c r="E194" s="84" t="s">
        <v>2644</v>
      </c>
      <c r="F194" s="84" t="s">
        <v>3878</v>
      </c>
      <c r="G194" s="25" t="s">
        <v>2984</v>
      </c>
      <c r="H194" s="25" t="s">
        <v>2198</v>
      </c>
      <c r="I194" s="68" t="s">
        <v>434</v>
      </c>
      <c r="J194" s="68" t="str">
        <f t="shared" si="2"/>
        <v>MP203030200201. Generar 25 dialogos Vallecaucanos entre los ciudadanos y la administración Departamental y Municipal, anualmente durante el periodo de gobierno</v>
      </c>
      <c r="K194" s="68" t="s">
        <v>435</v>
      </c>
      <c r="M194" s="134" t="s">
        <v>85</v>
      </c>
      <c r="N194" s="133">
        <v>20</v>
      </c>
      <c r="O194" s="133">
        <v>2019</v>
      </c>
      <c r="P194" s="133">
        <v>25</v>
      </c>
      <c r="Q194" s="133">
        <v>20</v>
      </c>
      <c r="R194" s="133">
        <v>42</v>
      </c>
      <c r="S194" s="137">
        <v>30</v>
      </c>
      <c r="T194" s="137">
        <v>25</v>
      </c>
      <c r="U194" s="84">
        <v>20303002</v>
      </c>
      <c r="V194" s="61" t="s">
        <v>5089</v>
      </c>
    </row>
    <row r="195" spans="1:22" s="15" customFormat="1" ht="52" hidden="1" x14ac:dyDescent="0.3">
      <c r="A195" s="134">
        <v>192</v>
      </c>
      <c r="B195" s="25"/>
      <c r="C195" s="25" t="s">
        <v>3553</v>
      </c>
      <c r="D195" s="25" t="s">
        <v>3679</v>
      </c>
      <c r="E195" s="84" t="s">
        <v>2644</v>
      </c>
      <c r="F195" s="84" t="s">
        <v>3879</v>
      </c>
      <c r="G195" s="25" t="s">
        <v>2985</v>
      </c>
      <c r="H195" s="25" t="s">
        <v>2198</v>
      </c>
      <c r="I195" s="68" t="s">
        <v>437</v>
      </c>
      <c r="J195" s="68" t="str">
        <f t="shared" si="2"/>
        <v xml:space="preserve">MP203030200202. Realizar una Audiencia Pública de Rendición de Cuentas anualmente, durante el periodo de gobierno                                                                                
</v>
      </c>
      <c r="K195" s="68" t="s">
        <v>435</v>
      </c>
      <c r="M195" s="134" t="s">
        <v>77</v>
      </c>
      <c r="N195" s="133">
        <v>1</v>
      </c>
      <c r="O195" s="133">
        <v>2019</v>
      </c>
      <c r="P195" s="133">
        <v>1</v>
      </c>
      <c r="Q195" s="133">
        <v>1</v>
      </c>
      <c r="R195" s="133">
        <v>1</v>
      </c>
      <c r="S195" s="133">
        <v>1</v>
      </c>
      <c r="T195" s="133">
        <v>1</v>
      </c>
      <c r="U195" s="84">
        <v>20303002</v>
      </c>
      <c r="V195" s="61" t="s">
        <v>5089</v>
      </c>
    </row>
    <row r="196" spans="1:22" s="15" customFormat="1" ht="39" hidden="1" x14ac:dyDescent="0.3">
      <c r="A196" s="134">
        <v>193</v>
      </c>
      <c r="B196" s="25"/>
      <c r="C196" s="25" t="s">
        <v>3553</v>
      </c>
      <c r="D196" s="25" t="s">
        <v>3679</v>
      </c>
      <c r="E196" s="84" t="s">
        <v>2644</v>
      </c>
      <c r="F196" s="84" t="s">
        <v>3880</v>
      </c>
      <c r="G196" s="25" t="s">
        <v>2986</v>
      </c>
      <c r="H196" s="25" t="s">
        <v>2198</v>
      </c>
      <c r="I196" s="68" t="s">
        <v>438</v>
      </c>
      <c r="J196" s="68" t="str">
        <f t="shared" si="2"/>
        <v>MP203030200203. Realizar una Audiencia Pública de Rendición de Cuentas para niños, niñas y adolescentes durante el periodo de gobierno</v>
      </c>
      <c r="K196" s="68" t="s">
        <v>435</v>
      </c>
      <c r="M196" s="134" t="s">
        <v>77</v>
      </c>
      <c r="N196" s="133">
        <v>1</v>
      </c>
      <c r="O196" s="133">
        <v>2019</v>
      </c>
      <c r="P196" s="133">
        <v>1</v>
      </c>
      <c r="Q196" s="133">
        <v>1</v>
      </c>
      <c r="R196" s="133">
        <v>1</v>
      </c>
      <c r="S196" s="133">
        <v>1</v>
      </c>
      <c r="T196" s="133">
        <v>1</v>
      </c>
      <c r="U196" s="84">
        <v>20303002</v>
      </c>
      <c r="V196" s="61" t="s">
        <v>5089</v>
      </c>
    </row>
    <row r="197" spans="1:22" s="15" customFormat="1" ht="39" hidden="1" x14ac:dyDescent="0.3">
      <c r="A197" s="134">
        <v>194</v>
      </c>
      <c r="B197" s="25"/>
      <c r="C197" s="25" t="s">
        <v>3554</v>
      </c>
      <c r="D197" s="25" t="s">
        <v>3680</v>
      </c>
      <c r="E197" s="84" t="s">
        <v>2645</v>
      </c>
      <c r="F197" s="84" t="s">
        <v>3881</v>
      </c>
      <c r="G197" s="25" t="s">
        <v>2987</v>
      </c>
      <c r="H197" s="25" t="s">
        <v>2150</v>
      </c>
      <c r="I197" s="68" t="s">
        <v>440</v>
      </c>
      <c r="J197" s="68" t="str">
        <f t="shared" ref="J197:J260" si="3">G197&amp;". "&amp;I197</f>
        <v>MP203030300301. Crear una ruta de participación ciudadana durante el periodo de gobierno</v>
      </c>
      <c r="K197" s="68" t="s">
        <v>435</v>
      </c>
      <c r="M197" s="25" t="s">
        <v>85</v>
      </c>
      <c r="N197" s="133">
        <v>0</v>
      </c>
      <c r="O197" s="133">
        <v>2019</v>
      </c>
      <c r="P197" s="24">
        <v>1</v>
      </c>
      <c r="Q197" s="133">
        <v>0</v>
      </c>
      <c r="R197" s="133">
        <v>0</v>
      </c>
      <c r="S197" s="133">
        <v>1</v>
      </c>
      <c r="T197" s="133">
        <v>1</v>
      </c>
      <c r="U197" s="84">
        <v>20303003</v>
      </c>
      <c r="V197" s="61" t="s">
        <v>5090</v>
      </c>
    </row>
    <row r="198" spans="1:22" s="15" customFormat="1" ht="65" hidden="1" x14ac:dyDescent="0.3">
      <c r="A198" s="134">
        <v>195</v>
      </c>
      <c r="B198" s="25"/>
      <c r="C198" s="25" t="s">
        <v>3554</v>
      </c>
      <c r="D198" s="25" t="s">
        <v>3680</v>
      </c>
      <c r="E198" s="84" t="s">
        <v>2645</v>
      </c>
      <c r="F198" s="84" t="s">
        <v>3882</v>
      </c>
      <c r="G198" s="25" t="s">
        <v>2988</v>
      </c>
      <c r="H198" s="25" t="s">
        <v>2150</v>
      </c>
      <c r="I198" s="68" t="s">
        <v>441</v>
      </c>
      <c r="J198" s="68" t="str">
        <f t="shared" si="3"/>
        <v>MP203030300302. Operativizar 2 instancias departamentales de participación ciudadana: Consejo departamental de participación ciudadana y el Comité Departamental de Participación, durante el periodo de gobierno</v>
      </c>
      <c r="K198" s="68" t="s">
        <v>435</v>
      </c>
      <c r="M198" s="25" t="s">
        <v>77</v>
      </c>
      <c r="N198" s="133">
        <v>2</v>
      </c>
      <c r="O198" s="133">
        <v>2019</v>
      </c>
      <c r="P198" s="133">
        <v>2</v>
      </c>
      <c r="Q198" s="133">
        <v>2</v>
      </c>
      <c r="R198" s="133">
        <v>2</v>
      </c>
      <c r="S198" s="133">
        <v>2</v>
      </c>
      <c r="T198" s="133">
        <v>2</v>
      </c>
      <c r="U198" s="84">
        <v>20303003</v>
      </c>
      <c r="V198" s="61" t="s">
        <v>5090</v>
      </c>
    </row>
    <row r="199" spans="1:22" s="15" customFormat="1" ht="65" hidden="1" x14ac:dyDescent="0.3">
      <c r="A199" s="134">
        <v>196</v>
      </c>
      <c r="B199" s="25"/>
      <c r="C199" s="25" t="s">
        <v>3554</v>
      </c>
      <c r="D199" s="25" t="s">
        <v>3680</v>
      </c>
      <c r="E199" s="84" t="s">
        <v>2645</v>
      </c>
      <c r="F199" s="84" t="s">
        <v>3883</v>
      </c>
      <c r="G199" s="25" t="s">
        <v>2989</v>
      </c>
      <c r="H199" s="25" t="s">
        <v>2150</v>
      </c>
      <c r="I199" s="68" t="s">
        <v>443</v>
      </c>
      <c r="J199" s="68" t="str">
        <f t="shared" si="3"/>
        <v>MP203030300303. Formar a 500 Lideres ciudadanos a través de la escuela de Gobierno Colaborativo, en derechos y deberes de la participación, anualmente durante el periodo de gobierno</v>
      </c>
      <c r="K199" s="68" t="s">
        <v>435</v>
      </c>
      <c r="M199" s="25" t="s">
        <v>85</v>
      </c>
      <c r="N199" s="133">
        <v>0</v>
      </c>
      <c r="O199" s="133">
        <v>2019</v>
      </c>
      <c r="P199" s="133">
        <v>500</v>
      </c>
      <c r="Q199" s="133">
        <v>44</v>
      </c>
      <c r="R199" s="133">
        <v>100</v>
      </c>
      <c r="S199" s="133">
        <v>300</v>
      </c>
      <c r="T199" s="133">
        <v>500</v>
      </c>
      <c r="U199" s="84">
        <v>20303003</v>
      </c>
      <c r="V199" s="61" t="s">
        <v>5090</v>
      </c>
    </row>
    <row r="200" spans="1:22" s="15" customFormat="1" ht="52" hidden="1" x14ac:dyDescent="0.3">
      <c r="A200" s="134">
        <v>197</v>
      </c>
      <c r="B200" s="25"/>
      <c r="C200" s="25" t="s">
        <v>3554</v>
      </c>
      <c r="D200" s="25" t="s">
        <v>3680</v>
      </c>
      <c r="E200" s="84" t="s">
        <v>2645</v>
      </c>
      <c r="F200" s="84" t="s">
        <v>3884</v>
      </c>
      <c r="G200" s="25" t="s">
        <v>2990</v>
      </c>
      <c r="H200" s="25" t="s">
        <v>2150</v>
      </c>
      <c r="I200" s="68" t="s">
        <v>445</v>
      </c>
      <c r="J200" s="68" t="str">
        <f t="shared" si="3"/>
        <v xml:space="preserve">MP203030300304. Formular una politica pública de participación ciudadana, durante el periodo de gobierno                                                                                
</v>
      </c>
      <c r="K200" s="68" t="s">
        <v>435</v>
      </c>
      <c r="M200" s="25" t="s">
        <v>85</v>
      </c>
      <c r="N200" s="133">
        <v>0</v>
      </c>
      <c r="O200" s="133">
        <v>2019</v>
      </c>
      <c r="P200" s="133">
        <v>1</v>
      </c>
      <c r="Q200" s="133">
        <v>1</v>
      </c>
      <c r="R200" s="133">
        <v>1</v>
      </c>
      <c r="S200" s="133">
        <v>1</v>
      </c>
      <c r="T200" s="133">
        <v>1</v>
      </c>
      <c r="U200" s="84">
        <v>20303003</v>
      </c>
      <c r="V200" s="61" t="s">
        <v>5090</v>
      </c>
    </row>
    <row r="201" spans="1:22" s="15" customFormat="1" ht="52" hidden="1" x14ac:dyDescent="0.3">
      <c r="A201" s="134">
        <v>198</v>
      </c>
      <c r="B201" s="25"/>
      <c r="C201" s="25" t="s">
        <v>3555</v>
      </c>
      <c r="D201" s="25" t="s">
        <v>3678</v>
      </c>
      <c r="E201" s="84" t="s">
        <v>2646</v>
      </c>
      <c r="F201" s="84" t="s">
        <v>3885</v>
      </c>
      <c r="G201" s="84" t="s">
        <v>2991</v>
      </c>
      <c r="H201" s="25" t="s">
        <v>1654</v>
      </c>
      <c r="I201" s="68" t="s">
        <v>1655</v>
      </c>
      <c r="J201" s="68" t="str">
        <f t="shared" si="3"/>
        <v xml:space="preserve">MP203040100101. Informar a 1800 ciudadanos sobre la gestión administrativa del gobierno departamental a través de ferias de transparencia durante el periodo de gobierno 
</v>
      </c>
      <c r="K201" s="68" t="s">
        <v>450</v>
      </c>
      <c r="M201" s="25" t="s">
        <v>85</v>
      </c>
      <c r="N201" s="133">
        <v>600</v>
      </c>
      <c r="O201" s="133">
        <v>2019</v>
      </c>
      <c r="P201" s="133">
        <v>1800</v>
      </c>
      <c r="Q201" s="133">
        <v>300</v>
      </c>
      <c r="R201" s="133">
        <v>800</v>
      </c>
      <c r="S201" s="133">
        <v>1300</v>
      </c>
      <c r="T201" s="133">
        <v>1800</v>
      </c>
      <c r="U201" s="84">
        <v>20304001</v>
      </c>
      <c r="V201" s="61" t="s">
        <v>5091</v>
      </c>
    </row>
    <row r="202" spans="1:22" s="15" customFormat="1" ht="65" hidden="1" x14ac:dyDescent="0.3">
      <c r="A202" s="134">
        <v>199</v>
      </c>
      <c r="B202" s="25"/>
      <c r="C202" s="25" t="s">
        <v>3555</v>
      </c>
      <c r="D202" s="25" t="s">
        <v>3678</v>
      </c>
      <c r="E202" s="84" t="s">
        <v>2646</v>
      </c>
      <c r="F202" s="84" t="s">
        <v>3886</v>
      </c>
      <c r="G202" s="84" t="s">
        <v>2992</v>
      </c>
      <c r="H202" s="25" t="s">
        <v>1654</v>
      </c>
      <c r="I202" s="68" t="s">
        <v>1656</v>
      </c>
      <c r="J202" s="68" t="str">
        <f t="shared" si="3"/>
        <v xml:space="preserve">MP203040100102. Evaluar 2 veces al año la ejecución de las políticas de transparencia e integridad de la gobernación del Valle para la mejora continua durante el periodo de gobierno
                                                                              </v>
      </c>
      <c r="K202" s="68" t="s">
        <v>450</v>
      </c>
      <c r="M202" s="25" t="s">
        <v>77</v>
      </c>
      <c r="N202" s="133">
        <v>2</v>
      </c>
      <c r="O202" s="133">
        <v>2019</v>
      </c>
      <c r="P202" s="133">
        <v>2</v>
      </c>
      <c r="Q202" s="133">
        <v>2</v>
      </c>
      <c r="R202" s="133">
        <v>2</v>
      </c>
      <c r="S202" s="133">
        <v>2</v>
      </c>
      <c r="T202" s="133">
        <v>2</v>
      </c>
      <c r="U202" s="84">
        <v>20304001</v>
      </c>
      <c r="V202" s="61" t="s">
        <v>5091</v>
      </c>
    </row>
    <row r="203" spans="1:22" s="15" customFormat="1" ht="104" hidden="1" x14ac:dyDescent="0.3">
      <c r="A203" s="134">
        <v>200</v>
      </c>
      <c r="B203" s="25"/>
      <c r="C203" s="25" t="s">
        <v>3555</v>
      </c>
      <c r="D203" s="25" t="s">
        <v>3678</v>
      </c>
      <c r="E203" s="84" t="s">
        <v>2646</v>
      </c>
      <c r="F203" s="84" t="s">
        <v>3887</v>
      </c>
      <c r="G203" s="84" t="s">
        <v>2993</v>
      </c>
      <c r="H203" s="25" t="s">
        <v>1654</v>
      </c>
      <c r="I203" s="68" t="s">
        <v>1657</v>
      </c>
      <c r="J203" s="68" t="str">
        <f t="shared" si="3"/>
        <v xml:space="preserve">MP203040100103. Implementar y operar un observatorio para la transparencia una estrategia de fomento anual, dirigida a las partes interesadas en transparencia, acceso a la información, el uso de herramientas de gestión y el control social para la prevención de la corrupción
</v>
      </c>
      <c r="K203" s="68" t="s">
        <v>450</v>
      </c>
      <c r="M203" s="25" t="s">
        <v>77</v>
      </c>
      <c r="N203" s="133">
        <v>1</v>
      </c>
      <c r="O203" s="133">
        <v>2019</v>
      </c>
      <c r="P203" s="133">
        <v>1</v>
      </c>
      <c r="Q203" s="133">
        <v>1</v>
      </c>
      <c r="R203" s="133">
        <v>1</v>
      </c>
      <c r="S203" s="133">
        <v>1</v>
      </c>
      <c r="T203" s="133">
        <v>1</v>
      </c>
      <c r="U203" s="84">
        <v>20304001</v>
      </c>
      <c r="V203" s="61" t="s">
        <v>5091</v>
      </c>
    </row>
    <row r="204" spans="1:22" s="15" customFormat="1" ht="91" hidden="1" x14ac:dyDescent="0.3">
      <c r="A204" s="134">
        <v>201</v>
      </c>
      <c r="B204" s="25"/>
      <c r="C204" s="25" t="s">
        <v>3555</v>
      </c>
      <c r="D204" s="25" t="s">
        <v>3678</v>
      </c>
      <c r="E204" s="84" t="s">
        <v>2646</v>
      </c>
      <c r="F204" s="84" t="s">
        <v>3888</v>
      </c>
      <c r="G204" s="84" t="s">
        <v>2994</v>
      </c>
      <c r="H204" s="25" t="s">
        <v>1654</v>
      </c>
      <c r="I204" s="68" t="s">
        <v>453</v>
      </c>
      <c r="J204" s="68" t="str">
        <f t="shared" si="3"/>
        <v xml:space="preserve">MP203040100104. Asistir técnicamente a 30 entidades territoriales y entidades descentralizadas adscritas a la gobernación anualmente, enfocada en el fortalecimiento institucional en materia de transparencia, integridad  y prevención de la corrupción
                                                                              </v>
      </c>
      <c r="K204" s="68" t="s">
        <v>450</v>
      </c>
      <c r="M204" s="25" t="s">
        <v>77</v>
      </c>
      <c r="N204" s="133">
        <v>30</v>
      </c>
      <c r="O204" s="133">
        <v>2019</v>
      </c>
      <c r="P204" s="133">
        <v>30</v>
      </c>
      <c r="Q204" s="133">
        <v>30</v>
      </c>
      <c r="R204" s="133">
        <v>30</v>
      </c>
      <c r="S204" s="133">
        <v>30</v>
      </c>
      <c r="T204" s="133">
        <v>30</v>
      </c>
      <c r="U204" s="84">
        <v>20304001</v>
      </c>
      <c r="V204" s="61" t="s">
        <v>5091</v>
      </c>
    </row>
    <row r="205" spans="1:22" s="15" customFormat="1" ht="91" hidden="1" x14ac:dyDescent="0.3">
      <c r="A205" s="134">
        <v>202</v>
      </c>
      <c r="B205" s="25"/>
      <c r="C205" s="25" t="s">
        <v>3555</v>
      </c>
      <c r="D205" s="25" t="s">
        <v>3678</v>
      </c>
      <c r="E205" s="84" t="s">
        <v>2646</v>
      </c>
      <c r="F205" s="84" t="s">
        <v>3889</v>
      </c>
      <c r="G205" s="84" t="s">
        <v>2995</v>
      </c>
      <c r="H205" s="25" t="s">
        <v>1654</v>
      </c>
      <c r="I205" s="68" t="s">
        <v>1658</v>
      </c>
      <c r="J205" s="68" t="str">
        <f t="shared" si="3"/>
        <v xml:space="preserve">MP203040100105. Ejecutar un Plan de acción intersectorial de la política pública de transparencia e integridad adoptada mediante ordenanza 020/2019, durante el periodo de gobierno, en las siguientes fases: formulación participativa; difusión y socialización, implementaciones de acciones 
                                                                           </v>
      </c>
      <c r="K205" s="68" t="s">
        <v>450</v>
      </c>
      <c r="M205" s="25" t="s">
        <v>85</v>
      </c>
      <c r="N205" s="133">
        <v>0</v>
      </c>
      <c r="O205" s="133">
        <v>2019</v>
      </c>
      <c r="P205" s="133">
        <v>1</v>
      </c>
      <c r="Q205" s="133">
        <v>0.1</v>
      </c>
      <c r="R205" s="133">
        <v>0.4</v>
      </c>
      <c r="S205" s="133">
        <v>0.7</v>
      </c>
      <c r="T205" s="133">
        <v>1</v>
      </c>
      <c r="U205" s="84">
        <v>20304001</v>
      </c>
      <c r="V205" s="61" t="s">
        <v>5091</v>
      </c>
    </row>
    <row r="206" spans="1:22" s="15" customFormat="1" ht="52" hidden="1" x14ac:dyDescent="0.3">
      <c r="A206" s="134">
        <v>203</v>
      </c>
      <c r="B206" s="25"/>
      <c r="C206" s="25" t="s">
        <v>3555</v>
      </c>
      <c r="D206" s="25" t="s">
        <v>3678</v>
      </c>
      <c r="E206" s="84" t="s">
        <v>2646</v>
      </c>
      <c r="F206" s="84" t="s">
        <v>3890</v>
      </c>
      <c r="G206" s="84" t="s">
        <v>2996</v>
      </c>
      <c r="H206" s="25" t="s">
        <v>1654</v>
      </c>
      <c r="I206" s="68" t="s">
        <v>1660</v>
      </c>
      <c r="J206" s="68" t="str">
        <f t="shared" si="3"/>
        <v>MP203040100106. Implantar una Plataforma de transformación digital de Transparencia e Integridad para la interacción institucional y ciudadana durante el periodo de gobierno</v>
      </c>
      <c r="K206" s="68" t="s">
        <v>450</v>
      </c>
      <c r="M206" s="25" t="s">
        <v>85</v>
      </c>
      <c r="N206" s="133">
        <v>0</v>
      </c>
      <c r="O206" s="133">
        <v>2019</v>
      </c>
      <c r="P206" s="133">
        <v>1</v>
      </c>
      <c r="Q206" s="133">
        <v>0.1</v>
      </c>
      <c r="R206" s="133">
        <v>0.4</v>
      </c>
      <c r="S206" s="133">
        <v>0.7</v>
      </c>
      <c r="T206" s="133">
        <v>1</v>
      </c>
      <c r="U206" s="84">
        <v>20304001</v>
      </c>
      <c r="V206" s="61" t="s">
        <v>5091</v>
      </c>
    </row>
    <row r="207" spans="1:22" s="15" customFormat="1" ht="39" hidden="1" x14ac:dyDescent="0.3">
      <c r="A207" s="134">
        <v>204</v>
      </c>
      <c r="B207" s="25"/>
      <c r="C207" s="25" t="s">
        <v>3556</v>
      </c>
      <c r="D207" s="25" t="s">
        <v>3678</v>
      </c>
      <c r="E207" s="84" t="s">
        <v>2647</v>
      </c>
      <c r="F207" s="84" t="s">
        <v>3891</v>
      </c>
      <c r="G207" s="25" t="s">
        <v>2997</v>
      </c>
      <c r="H207" s="25" t="s">
        <v>2149</v>
      </c>
      <c r="I207" s="68" t="s">
        <v>457</v>
      </c>
      <c r="J207" s="68" t="str">
        <f t="shared" si="3"/>
        <v>MP204010100101. Operativizar 1 consejo departamental de paz territorial en en el departamento</v>
      </c>
      <c r="K207" s="68" t="s">
        <v>258</v>
      </c>
      <c r="M207" s="25" t="s">
        <v>77</v>
      </c>
      <c r="N207" s="133">
        <v>1</v>
      </c>
      <c r="O207" s="133">
        <v>2019</v>
      </c>
      <c r="P207" s="133">
        <v>1</v>
      </c>
      <c r="Q207" s="133">
        <v>1</v>
      </c>
      <c r="R207" s="133">
        <v>1</v>
      </c>
      <c r="S207" s="133">
        <v>1</v>
      </c>
      <c r="T207" s="133">
        <v>1</v>
      </c>
      <c r="U207" s="84">
        <v>20401001</v>
      </c>
      <c r="V207" s="61" t="s">
        <v>5092</v>
      </c>
    </row>
    <row r="208" spans="1:22" s="15" customFormat="1" ht="39" hidden="1" x14ac:dyDescent="0.3">
      <c r="A208" s="134">
        <v>205</v>
      </c>
      <c r="B208" s="25"/>
      <c r="C208" s="25" t="s">
        <v>3557</v>
      </c>
      <c r="D208" s="25" t="s">
        <v>3678</v>
      </c>
      <c r="E208" s="84" t="s">
        <v>2648</v>
      </c>
      <c r="F208" s="84" t="s">
        <v>3892</v>
      </c>
      <c r="G208" s="25" t="s">
        <v>2998</v>
      </c>
      <c r="H208" s="25" t="s">
        <v>2199</v>
      </c>
      <c r="I208" s="68" t="s">
        <v>459</v>
      </c>
      <c r="J208" s="68" t="str">
        <f t="shared" si="3"/>
        <v>MP204010200101. Operativizar 1 red de gestores de paz, anualmente en el periodo de gobierno</v>
      </c>
      <c r="K208" s="68" t="s">
        <v>258</v>
      </c>
      <c r="M208" s="25" t="s">
        <v>77</v>
      </c>
      <c r="N208" s="133">
        <v>1</v>
      </c>
      <c r="O208" s="133">
        <v>2019</v>
      </c>
      <c r="P208" s="133">
        <v>1</v>
      </c>
      <c r="Q208" s="133">
        <v>1</v>
      </c>
      <c r="R208" s="133">
        <v>1</v>
      </c>
      <c r="S208" s="133">
        <v>1</v>
      </c>
      <c r="T208" s="133">
        <v>1</v>
      </c>
      <c r="U208" s="84">
        <v>20401001</v>
      </c>
      <c r="V208" s="61" t="s">
        <v>5092</v>
      </c>
    </row>
    <row r="209" spans="1:22" s="15" customFormat="1" ht="52" hidden="1" x14ac:dyDescent="0.3">
      <c r="A209" s="134">
        <v>206</v>
      </c>
      <c r="B209" s="25"/>
      <c r="C209" s="25" t="s">
        <v>3558</v>
      </c>
      <c r="D209" s="25" t="s">
        <v>3678</v>
      </c>
      <c r="E209" s="84" t="s">
        <v>2649</v>
      </c>
      <c r="F209" s="84" t="s">
        <v>3893</v>
      </c>
      <c r="G209" s="25" t="s">
        <v>2999</v>
      </c>
      <c r="H209" s="25" t="s">
        <v>2207</v>
      </c>
      <c r="I209" s="68" t="s">
        <v>462</v>
      </c>
      <c r="J209" s="68" t="str">
        <f t="shared" si="3"/>
        <v>MP204010300101. Establecer en 3 municipios el modelo de gestión territorial para la paz en el componente de paz urbana durante el periodo de gobierno</v>
      </c>
      <c r="K209" s="68" t="s">
        <v>258</v>
      </c>
      <c r="M209" s="25" t="s">
        <v>85</v>
      </c>
      <c r="N209" s="133">
        <v>1</v>
      </c>
      <c r="O209" s="133">
        <v>2019</v>
      </c>
      <c r="P209" s="133">
        <v>3</v>
      </c>
      <c r="Q209" s="133">
        <v>0</v>
      </c>
      <c r="R209" s="133">
        <v>1</v>
      </c>
      <c r="S209" s="133">
        <v>2</v>
      </c>
      <c r="T209" s="133">
        <v>3</v>
      </c>
      <c r="U209" s="84">
        <v>20401001</v>
      </c>
      <c r="V209" s="61" t="s">
        <v>5092</v>
      </c>
    </row>
    <row r="210" spans="1:22" s="15" customFormat="1" ht="39" hidden="1" x14ac:dyDescent="0.3">
      <c r="A210" s="134">
        <v>207</v>
      </c>
      <c r="B210" s="25"/>
      <c r="C210" s="25" t="s">
        <v>3559</v>
      </c>
      <c r="D210" s="25" t="s">
        <v>3678</v>
      </c>
      <c r="E210" s="84" t="s">
        <v>2650</v>
      </c>
      <c r="F210" s="84" t="s">
        <v>3894</v>
      </c>
      <c r="G210" s="25" t="s">
        <v>3000</v>
      </c>
      <c r="H210" s="25" t="s">
        <v>2209</v>
      </c>
      <c r="I210" s="68" t="s">
        <v>463</v>
      </c>
      <c r="J210" s="68" t="str">
        <f t="shared" si="3"/>
        <v>MP204010400101. Operativizar 1 observatorio de paz para la toma de decisiones</v>
      </c>
      <c r="K210" s="68" t="s">
        <v>258</v>
      </c>
      <c r="M210" s="25" t="s">
        <v>298</v>
      </c>
      <c r="N210" s="133">
        <v>1</v>
      </c>
      <c r="O210" s="133">
        <v>2019</v>
      </c>
      <c r="P210" s="133">
        <v>1</v>
      </c>
      <c r="Q210" s="133">
        <v>1</v>
      </c>
      <c r="R210" s="133">
        <v>1</v>
      </c>
      <c r="S210" s="133">
        <v>1</v>
      </c>
      <c r="T210" s="133">
        <v>1</v>
      </c>
      <c r="U210" s="84">
        <v>20401001</v>
      </c>
      <c r="V210" s="61" t="s">
        <v>5092</v>
      </c>
    </row>
    <row r="211" spans="1:22" s="15" customFormat="1" ht="26" hidden="1" x14ac:dyDescent="0.3">
      <c r="A211" s="134">
        <v>208</v>
      </c>
      <c r="B211" s="25"/>
      <c r="C211" s="25" t="s">
        <v>3560</v>
      </c>
      <c r="D211" s="25" t="s">
        <v>3678</v>
      </c>
      <c r="E211" s="84" t="s">
        <v>2651</v>
      </c>
      <c r="F211" s="84" t="s">
        <v>3895</v>
      </c>
      <c r="G211" s="25" t="s">
        <v>3001</v>
      </c>
      <c r="H211" s="25" t="s">
        <v>2205</v>
      </c>
      <c r="I211" s="68" t="s">
        <v>1360</v>
      </c>
      <c r="J211" s="68" t="str">
        <f t="shared" si="3"/>
        <v>MP204020100101. Establecer en 5 minucipios un modelo de gestion productiva para la paz</v>
      </c>
      <c r="K211" s="68" t="s">
        <v>258</v>
      </c>
      <c r="M211" s="25" t="s">
        <v>189</v>
      </c>
      <c r="N211" s="133">
        <v>9</v>
      </c>
      <c r="O211" s="133">
        <v>2019</v>
      </c>
      <c r="P211" s="133">
        <v>5</v>
      </c>
      <c r="Q211" s="133">
        <v>0</v>
      </c>
      <c r="R211" s="133">
        <v>2</v>
      </c>
      <c r="S211" s="133">
        <v>4</v>
      </c>
      <c r="T211" s="133">
        <v>5</v>
      </c>
      <c r="U211" s="84">
        <v>20402001</v>
      </c>
      <c r="V211" s="61" t="s">
        <v>5093</v>
      </c>
    </row>
    <row r="212" spans="1:22" s="15" customFormat="1" ht="117" hidden="1" x14ac:dyDescent="0.3">
      <c r="A212" s="134">
        <v>209</v>
      </c>
      <c r="B212" s="143"/>
      <c r="C212" s="25" t="s">
        <v>3560</v>
      </c>
      <c r="D212" s="25" t="s">
        <v>3678</v>
      </c>
      <c r="E212" s="84" t="s">
        <v>2651</v>
      </c>
      <c r="F212" s="84" t="s">
        <v>3896</v>
      </c>
      <c r="G212" s="25" t="s">
        <v>3002</v>
      </c>
      <c r="H212" s="25" t="s">
        <v>2205</v>
      </c>
      <c r="I212" s="68" t="s">
        <v>1362</v>
      </c>
      <c r="J212" s="68" t="str">
        <f t="shared" si="3"/>
        <v>MP204020100102. Cofinanciar 3 proyectos que permitan la implementación de los programas de desarrollo con enfoque territorial PDET en el Valle del Cauca anualmente en los componentes de : Ordenamiento Social de la Propiedad y el uso del suelo, infraestructura y adecuación de tierras Agropecuarias y Sistemas para la garantía progresiva al derecho a la alimentación.</v>
      </c>
      <c r="K212" s="68" t="s">
        <v>317</v>
      </c>
      <c r="M212" s="25" t="s">
        <v>85</v>
      </c>
      <c r="N212" s="133">
        <v>0</v>
      </c>
      <c r="O212" s="133">
        <v>2019</v>
      </c>
      <c r="P212" s="133">
        <v>3</v>
      </c>
      <c r="Q212" s="133">
        <v>0</v>
      </c>
      <c r="R212" s="133">
        <v>1</v>
      </c>
      <c r="S212" s="133">
        <v>2</v>
      </c>
      <c r="T212" s="133">
        <v>3</v>
      </c>
      <c r="U212" s="84">
        <v>20402001</v>
      </c>
      <c r="V212" s="61" t="s">
        <v>5093</v>
      </c>
    </row>
    <row r="213" spans="1:22" s="15" customFormat="1" ht="52" hidden="1" x14ac:dyDescent="0.3">
      <c r="A213" s="134">
        <v>210</v>
      </c>
      <c r="B213" s="25"/>
      <c r="C213" s="25" t="s">
        <v>3560</v>
      </c>
      <c r="D213" s="25" t="s">
        <v>3678</v>
      </c>
      <c r="E213" s="84" t="s">
        <v>2651</v>
      </c>
      <c r="F213" s="84" t="s">
        <v>3897</v>
      </c>
      <c r="G213" s="25" t="s">
        <v>3003</v>
      </c>
      <c r="H213" s="25" t="s">
        <v>2205</v>
      </c>
      <c r="I213" s="68" t="s">
        <v>466</v>
      </c>
      <c r="J213" s="68" t="str">
        <f t="shared" si="3"/>
        <v>MP204020100103. Coordinar en 3 municipios la implementación de los planes de acción del programa de Desarrollo con Enfoque Territorial (PDET)</v>
      </c>
      <c r="K213" s="68" t="s">
        <v>258</v>
      </c>
      <c r="M213" s="25" t="s">
        <v>85</v>
      </c>
      <c r="N213" s="133">
        <v>0</v>
      </c>
      <c r="O213" s="133">
        <v>2019</v>
      </c>
      <c r="P213" s="133">
        <v>3</v>
      </c>
      <c r="Q213" s="133">
        <v>3</v>
      </c>
      <c r="R213" s="133">
        <v>3</v>
      </c>
      <c r="S213" s="133">
        <v>3</v>
      </c>
      <c r="T213" s="133">
        <v>3</v>
      </c>
      <c r="U213" s="84">
        <v>20402001</v>
      </c>
      <c r="V213" s="61" t="s">
        <v>5093</v>
      </c>
    </row>
    <row r="214" spans="1:22" s="15" customFormat="1" ht="52" hidden="1" x14ac:dyDescent="0.3">
      <c r="A214" s="134">
        <v>211</v>
      </c>
      <c r="B214" s="25"/>
      <c r="C214" s="25" t="s">
        <v>3561</v>
      </c>
      <c r="D214" s="25" t="s">
        <v>3678</v>
      </c>
      <c r="E214" s="84" t="s">
        <v>2652</v>
      </c>
      <c r="F214" s="84" t="s">
        <v>3898</v>
      </c>
      <c r="G214" s="25" t="s">
        <v>3004</v>
      </c>
      <c r="H214" s="25" t="s">
        <v>2228</v>
      </c>
      <c r="I214" s="68" t="s">
        <v>470</v>
      </c>
      <c r="J214" s="68" t="str">
        <f t="shared" si="3"/>
        <v>MP205010100101. Construir 1 diagnostico participativo y líneas estratégicas para la elaboración del plan único de acción de reincorporación</v>
      </c>
      <c r="K214" s="68" t="s">
        <v>258</v>
      </c>
      <c r="M214" s="25" t="s">
        <v>85</v>
      </c>
      <c r="N214" s="133">
        <v>0</v>
      </c>
      <c r="O214" s="133">
        <v>2019</v>
      </c>
      <c r="P214" s="133">
        <v>1</v>
      </c>
      <c r="Q214" s="133">
        <v>0</v>
      </c>
      <c r="R214" s="133">
        <v>1</v>
      </c>
      <c r="S214" s="133">
        <v>1</v>
      </c>
      <c r="T214" s="133">
        <v>1</v>
      </c>
      <c r="U214" s="84">
        <v>20501001</v>
      </c>
      <c r="V214" s="61" t="s">
        <v>5094</v>
      </c>
    </row>
    <row r="215" spans="1:22" s="15" customFormat="1" ht="52" hidden="1" x14ac:dyDescent="0.3">
      <c r="A215" s="134">
        <v>212</v>
      </c>
      <c r="B215" s="25"/>
      <c r="C215" s="25" t="s">
        <v>3561</v>
      </c>
      <c r="D215" s="25" t="s">
        <v>3678</v>
      </c>
      <c r="E215" s="84" t="s">
        <v>2652</v>
      </c>
      <c r="F215" s="84" t="s">
        <v>3899</v>
      </c>
      <c r="G215" s="25" t="s">
        <v>3005</v>
      </c>
      <c r="H215" s="25" t="s">
        <v>2228</v>
      </c>
      <c r="I215" s="68" t="s">
        <v>472</v>
      </c>
      <c r="J215" s="68" t="str">
        <f t="shared" si="3"/>
        <v xml:space="preserve">MP205010100102. Establecer 1 fondo para iniciativas productivas para mujeres reincorporadas, en el periodo de gobierno. </v>
      </c>
      <c r="K215" s="68" t="s">
        <v>187</v>
      </c>
      <c r="M215" s="25" t="s">
        <v>189</v>
      </c>
      <c r="N215" s="133">
        <v>0</v>
      </c>
      <c r="O215" s="133">
        <v>2019</v>
      </c>
      <c r="P215" s="133">
        <v>1</v>
      </c>
      <c r="Q215" s="133">
        <v>1</v>
      </c>
      <c r="R215" s="133">
        <v>1</v>
      </c>
      <c r="S215" s="133">
        <v>1</v>
      </c>
      <c r="T215" s="133">
        <v>1</v>
      </c>
      <c r="U215" s="84">
        <v>20501001</v>
      </c>
      <c r="V215" s="61" t="s">
        <v>5094</v>
      </c>
    </row>
    <row r="216" spans="1:22" s="15" customFormat="1" ht="52" hidden="1" x14ac:dyDescent="0.3">
      <c r="A216" s="134">
        <v>213</v>
      </c>
      <c r="B216" s="25"/>
      <c r="C216" s="25" t="s">
        <v>3561</v>
      </c>
      <c r="D216" s="25" t="s">
        <v>3678</v>
      </c>
      <c r="E216" s="84" t="s">
        <v>2652</v>
      </c>
      <c r="F216" s="84" t="s">
        <v>3900</v>
      </c>
      <c r="G216" s="25" t="s">
        <v>3006</v>
      </c>
      <c r="H216" s="25" t="s">
        <v>2228</v>
      </c>
      <c r="I216" s="68" t="s">
        <v>1946</v>
      </c>
      <c r="J216" s="68" t="str">
        <f t="shared" si="3"/>
        <v>MP205010100103. Orientar al 100% de las mujeres reincorporadas y excombatientes para que hagan parte de los procesos y proyectos de prevención de la violencia, en el cuatrienio</v>
      </c>
      <c r="K216" s="68" t="s">
        <v>187</v>
      </c>
      <c r="M216" s="25" t="s">
        <v>85</v>
      </c>
      <c r="N216" s="133">
        <v>0</v>
      </c>
      <c r="O216" s="133">
        <v>2019</v>
      </c>
      <c r="P216" s="132">
        <v>1</v>
      </c>
      <c r="Q216" s="133">
        <v>100</v>
      </c>
      <c r="R216" s="133">
        <v>100</v>
      </c>
      <c r="S216" s="133">
        <v>100</v>
      </c>
      <c r="T216" s="133">
        <v>100</v>
      </c>
      <c r="U216" s="84">
        <v>20501001</v>
      </c>
      <c r="V216" s="61" t="s">
        <v>5094</v>
      </c>
    </row>
    <row r="217" spans="1:22" s="15" customFormat="1" ht="39" hidden="1" x14ac:dyDescent="0.3">
      <c r="A217" s="134">
        <v>214</v>
      </c>
      <c r="B217" s="25"/>
      <c r="C217" s="25" t="s">
        <v>3562</v>
      </c>
      <c r="D217" s="25" t="s">
        <v>3678</v>
      </c>
      <c r="E217" s="84" t="s">
        <v>2653</v>
      </c>
      <c r="F217" s="84" t="s">
        <v>3901</v>
      </c>
      <c r="G217" s="25" t="s">
        <v>3007</v>
      </c>
      <c r="H217" s="25" t="s">
        <v>2152</v>
      </c>
      <c r="I217" s="68" t="s">
        <v>477</v>
      </c>
      <c r="J217" s="68" t="str">
        <f t="shared" si="3"/>
        <v>MP205020100101. Establecer 4 unidades productivas para población reincorporada durante el periodo de gobierno</v>
      </c>
      <c r="K217" s="68" t="s">
        <v>258</v>
      </c>
      <c r="M217" s="25" t="s">
        <v>189</v>
      </c>
      <c r="N217" s="133">
        <v>3</v>
      </c>
      <c r="O217" s="133">
        <v>2018</v>
      </c>
      <c r="P217" s="133">
        <v>4</v>
      </c>
      <c r="Q217" s="133">
        <v>0</v>
      </c>
      <c r="R217" s="133">
        <v>1</v>
      </c>
      <c r="S217" s="133">
        <v>2</v>
      </c>
      <c r="T217" s="133">
        <v>4</v>
      </c>
      <c r="U217" s="84">
        <v>20502001</v>
      </c>
      <c r="V217" s="61" t="s">
        <v>5095</v>
      </c>
    </row>
    <row r="218" spans="1:22" s="15" customFormat="1" ht="52" hidden="1" x14ac:dyDescent="0.3">
      <c r="A218" s="134">
        <v>215</v>
      </c>
      <c r="B218" s="25"/>
      <c r="C218" s="25" t="s">
        <v>3563</v>
      </c>
      <c r="D218" s="25" t="s">
        <v>3678</v>
      </c>
      <c r="E218" s="84" t="s">
        <v>2654</v>
      </c>
      <c r="F218" s="84" t="s">
        <v>3902</v>
      </c>
      <c r="G218" s="25" t="s">
        <v>3008</v>
      </c>
      <c r="H218" s="25" t="s">
        <v>2180</v>
      </c>
      <c r="I218" s="68" t="s">
        <v>480</v>
      </c>
      <c r="J218" s="68" t="str">
        <f t="shared" si="3"/>
        <v>MP205020200101. Realizar 2 seminarios de capacitaciones en formulación de proyectos productivos agropecuarios para reincorporados y excombatientes anualmente</v>
      </c>
      <c r="K218" s="68" t="s">
        <v>317</v>
      </c>
      <c r="M218" s="25" t="s">
        <v>189</v>
      </c>
      <c r="N218" s="133">
        <v>0</v>
      </c>
      <c r="O218" s="133">
        <v>2019</v>
      </c>
      <c r="P218" s="133">
        <v>2</v>
      </c>
      <c r="Q218" s="133">
        <v>0</v>
      </c>
      <c r="R218" s="133">
        <v>2</v>
      </c>
      <c r="S218" s="133">
        <v>2</v>
      </c>
      <c r="T218" s="133">
        <v>2</v>
      </c>
      <c r="U218" s="84">
        <v>20502001</v>
      </c>
      <c r="V218" s="61" t="s">
        <v>5095</v>
      </c>
    </row>
    <row r="219" spans="1:22" s="15" customFormat="1" ht="78" hidden="1" x14ac:dyDescent="0.3">
      <c r="A219" s="134">
        <v>216</v>
      </c>
      <c r="B219" s="25"/>
      <c r="C219" s="25" t="s">
        <v>3563</v>
      </c>
      <c r="D219" s="25" t="s">
        <v>3678</v>
      </c>
      <c r="E219" s="84" t="s">
        <v>2654</v>
      </c>
      <c r="F219" s="84" t="s">
        <v>3903</v>
      </c>
      <c r="G219" s="25" t="s">
        <v>3009</v>
      </c>
      <c r="H219" s="25" t="s">
        <v>2180</v>
      </c>
      <c r="I219" s="68" t="s">
        <v>482</v>
      </c>
      <c r="J219" s="68" t="str">
        <f t="shared" si="3"/>
        <v>MP205020200102. Establecer 20 proyectos productivos de transferencia tecnológica agropecuaria para reincorporados y excombatientes como mecanismo de inserción a la vida cotidiana y contribución a la paz en el periodo de Gobierno.</v>
      </c>
      <c r="K219" s="68" t="s">
        <v>317</v>
      </c>
      <c r="M219" s="25" t="s">
        <v>85</v>
      </c>
      <c r="N219" s="133">
        <v>0</v>
      </c>
      <c r="O219" s="133">
        <v>2019</v>
      </c>
      <c r="P219" s="133">
        <v>20</v>
      </c>
      <c r="Q219" s="133">
        <v>0</v>
      </c>
      <c r="R219" s="133">
        <v>6</v>
      </c>
      <c r="S219" s="133">
        <v>13</v>
      </c>
      <c r="T219" s="133">
        <v>20</v>
      </c>
      <c r="U219" s="84">
        <v>20502001</v>
      </c>
      <c r="V219" s="61" t="s">
        <v>5095</v>
      </c>
    </row>
    <row r="220" spans="1:22" s="15" customFormat="1" ht="39" hidden="1" x14ac:dyDescent="0.3">
      <c r="A220" s="134">
        <v>217</v>
      </c>
      <c r="B220" s="25"/>
      <c r="C220" s="25" t="s">
        <v>3564</v>
      </c>
      <c r="D220" s="25" t="s">
        <v>3678</v>
      </c>
      <c r="E220" s="84" t="s">
        <v>2655</v>
      </c>
      <c r="F220" s="84" t="s">
        <v>3904</v>
      </c>
      <c r="G220" s="25" t="s">
        <v>3010</v>
      </c>
      <c r="H220" s="25" t="s">
        <v>2218</v>
      </c>
      <c r="I220" s="68" t="s">
        <v>489</v>
      </c>
      <c r="J220" s="68" t="str">
        <f t="shared" si="3"/>
        <v>MP301010100101. Reactivar 4 apuestas con mayor oferta productiva para la reactivación económica durante el periodo de gobierno</v>
      </c>
      <c r="K220" s="68" t="s">
        <v>484</v>
      </c>
      <c r="M220" s="25" t="s">
        <v>85</v>
      </c>
      <c r="N220" s="133">
        <v>4</v>
      </c>
      <c r="O220" s="133">
        <v>2019</v>
      </c>
      <c r="P220" s="24">
        <v>4</v>
      </c>
      <c r="Q220" s="24">
        <v>0</v>
      </c>
      <c r="R220" s="133">
        <v>1</v>
      </c>
      <c r="S220" s="24">
        <v>3</v>
      </c>
      <c r="T220" s="24">
        <v>4</v>
      </c>
      <c r="U220" s="84">
        <v>30101001</v>
      </c>
      <c r="V220" s="61" t="s">
        <v>5096</v>
      </c>
    </row>
    <row r="221" spans="1:22" s="15" customFormat="1" ht="52" hidden="1" x14ac:dyDescent="0.3">
      <c r="A221" s="134">
        <v>218</v>
      </c>
      <c r="B221" s="25"/>
      <c r="C221" s="25" t="s">
        <v>3564</v>
      </c>
      <c r="D221" s="25" t="s">
        <v>3678</v>
      </c>
      <c r="E221" s="84" t="s">
        <v>2655</v>
      </c>
      <c r="F221" s="84" t="s">
        <v>3905</v>
      </c>
      <c r="G221" s="25" t="s">
        <v>3011</v>
      </c>
      <c r="H221" s="25" t="s">
        <v>2218</v>
      </c>
      <c r="I221" s="68" t="s">
        <v>491</v>
      </c>
      <c r="J221" s="68" t="str">
        <f t="shared" si="3"/>
        <v>MP301010100102. Establecer 3 convocatorias de premios a la innovación en diferentes categorías y temporadas para la reactivación económica en el cuatrienio</v>
      </c>
      <c r="K221" s="68" t="s">
        <v>484</v>
      </c>
      <c r="M221" s="25" t="s">
        <v>85</v>
      </c>
      <c r="N221" s="133">
        <v>3</v>
      </c>
      <c r="O221" s="133">
        <v>2019</v>
      </c>
      <c r="P221" s="133">
        <v>3</v>
      </c>
      <c r="Q221" s="133">
        <v>0</v>
      </c>
      <c r="R221" s="133">
        <v>1</v>
      </c>
      <c r="S221" s="133">
        <v>1</v>
      </c>
      <c r="T221" s="133">
        <v>1</v>
      </c>
      <c r="U221" s="84">
        <v>30101001</v>
      </c>
      <c r="V221" s="61" t="s">
        <v>5096</v>
      </c>
    </row>
    <row r="222" spans="1:22" s="15" customFormat="1" ht="39" hidden="1" x14ac:dyDescent="0.3">
      <c r="A222" s="134">
        <v>219</v>
      </c>
      <c r="B222" s="25"/>
      <c r="C222" s="25" t="s">
        <v>3565</v>
      </c>
      <c r="D222" s="25" t="s">
        <v>3678</v>
      </c>
      <c r="E222" s="84" t="s">
        <v>2656</v>
      </c>
      <c r="F222" s="84" t="s">
        <v>3906</v>
      </c>
      <c r="G222" s="25" t="s">
        <v>3012</v>
      </c>
      <c r="H222" s="25" t="s">
        <v>1284</v>
      </c>
      <c r="I222" s="68" t="s">
        <v>494</v>
      </c>
      <c r="J222" s="68" t="str">
        <f t="shared" si="3"/>
        <v>MP301010200101. Presentar 3 patentes tramitadas para la reactivación económica durante el periodo de gobierno</v>
      </c>
      <c r="K222" s="68" t="s">
        <v>484</v>
      </c>
      <c r="M222" s="25" t="s">
        <v>85</v>
      </c>
      <c r="N222" s="133">
        <v>0</v>
      </c>
      <c r="O222" s="133">
        <v>2019</v>
      </c>
      <c r="P222" s="133">
        <v>3</v>
      </c>
      <c r="Q222" s="133">
        <v>0</v>
      </c>
      <c r="R222" s="133">
        <v>1</v>
      </c>
      <c r="S222" s="133">
        <v>1</v>
      </c>
      <c r="T222" s="133">
        <v>1</v>
      </c>
      <c r="U222" s="84">
        <v>30101001</v>
      </c>
      <c r="V222" s="61" t="s">
        <v>5096</v>
      </c>
    </row>
    <row r="223" spans="1:22" s="15" customFormat="1" ht="52" hidden="1" x14ac:dyDescent="0.3">
      <c r="A223" s="134">
        <v>220</v>
      </c>
      <c r="B223" s="25"/>
      <c r="C223" s="25" t="s">
        <v>3565</v>
      </c>
      <c r="D223" s="25" t="s">
        <v>3678</v>
      </c>
      <c r="E223" s="84" t="s">
        <v>2656</v>
      </c>
      <c r="F223" s="84" t="s">
        <v>3907</v>
      </c>
      <c r="G223" s="25" t="s">
        <v>3013</v>
      </c>
      <c r="H223" s="25" t="s">
        <v>1284</v>
      </c>
      <c r="I223" s="68" t="s">
        <v>496</v>
      </c>
      <c r="J223" s="68" t="str">
        <f t="shared" si="3"/>
        <v>MP301010200102. Financiar a 8 empresas o asociaciones productivas para tramitar y fortalecer su marca para la reactivación económica en el cuatrienio</v>
      </c>
      <c r="K223" s="68" t="s">
        <v>484</v>
      </c>
      <c r="M223" s="25" t="s">
        <v>85</v>
      </c>
      <c r="N223" s="133">
        <v>0</v>
      </c>
      <c r="O223" s="133">
        <v>2019</v>
      </c>
      <c r="P223" s="133">
        <v>8</v>
      </c>
      <c r="Q223" s="133">
        <v>0</v>
      </c>
      <c r="R223" s="133">
        <v>2</v>
      </c>
      <c r="S223" s="24">
        <v>5</v>
      </c>
      <c r="T223" s="24">
        <v>8</v>
      </c>
      <c r="U223" s="84">
        <v>30101001</v>
      </c>
      <c r="V223" s="61" t="s">
        <v>5096</v>
      </c>
    </row>
    <row r="224" spans="1:22" s="15" customFormat="1" ht="52" hidden="1" x14ac:dyDescent="0.3">
      <c r="A224" s="134">
        <v>221</v>
      </c>
      <c r="B224" s="25"/>
      <c r="C224" s="25" t="s">
        <v>3565</v>
      </c>
      <c r="D224" s="25" t="s">
        <v>3678</v>
      </c>
      <c r="E224" s="84" t="s">
        <v>2656</v>
      </c>
      <c r="F224" s="84" t="s">
        <v>3908</v>
      </c>
      <c r="G224" s="25" t="s">
        <v>3014</v>
      </c>
      <c r="H224" s="25" t="s">
        <v>1284</v>
      </c>
      <c r="I224" s="68" t="s">
        <v>498</v>
      </c>
      <c r="J224" s="68" t="str">
        <f t="shared" si="3"/>
        <v>MP301010200103. Financiar 1 producto para proceso denominación de origen para la reactivación económica durante el periodo de gobierno</v>
      </c>
      <c r="K224" s="68" t="s">
        <v>484</v>
      </c>
      <c r="M224" s="25" t="s">
        <v>85</v>
      </c>
      <c r="N224" s="133">
        <v>0</v>
      </c>
      <c r="O224" s="133">
        <v>2019</v>
      </c>
      <c r="P224" s="133">
        <v>1</v>
      </c>
      <c r="Q224" s="133">
        <v>0</v>
      </c>
      <c r="R224" s="133">
        <v>0.3</v>
      </c>
      <c r="S224" s="24">
        <v>0.6</v>
      </c>
      <c r="T224" s="24">
        <v>1</v>
      </c>
      <c r="U224" s="84">
        <v>30101001</v>
      </c>
      <c r="V224" s="61" t="s">
        <v>5096</v>
      </c>
    </row>
    <row r="225" spans="1:22" s="15" customFormat="1" ht="65" hidden="1" x14ac:dyDescent="0.3">
      <c r="A225" s="134">
        <v>222</v>
      </c>
      <c r="B225" s="25"/>
      <c r="C225" s="25" t="s">
        <v>3566</v>
      </c>
      <c r="D225" s="25" t="s">
        <v>3678</v>
      </c>
      <c r="E225" s="84" t="s">
        <v>2657</v>
      </c>
      <c r="F225" s="84" t="s">
        <v>3909</v>
      </c>
      <c r="G225" s="25" t="s">
        <v>3015</v>
      </c>
      <c r="H225" s="25" t="s">
        <v>1665</v>
      </c>
      <c r="I225" s="68" t="s">
        <v>500</v>
      </c>
      <c r="J225" s="68" t="str">
        <f t="shared" si="3"/>
        <v>MP301020100101. Operar 9 centros de emprendimiento e innovación Valle INN, para la reactivación económica durante el cuatrienio</v>
      </c>
      <c r="K225" s="68" t="s">
        <v>484</v>
      </c>
      <c r="M225" s="25" t="s">
        <v>85</v>
      </c>
      <c r="N225" s="133">
        <v>8</v>
      </c>
      <c r="O225" s="133">
        <v>2019</v>
      </c>
      <c r="P225" s="133">
        <v>9</v>
      </c>
      <c r="Q225" s="24">
        <v>9</v>
      </c>
      <c r="R225" s="24">
        <v>9</v>
      </c>
      <c r="S225" s="24">
        <v>9</v>
      </c>
      <c r="T225" s="133">
        <v>9</v>
      </c>
      <c r="U225" s="84">
        <v>30102001</v>
      </c>
      <c r="V225" s="61" t="s">
        <v>5097</v>
      </c>
    </row>
    <row r="226" spans="1:22" s="15" customFormat="1" ht="65" hidden="1" x14ac:dyDescent="0.3">
      <c r="A226" s="134">
        <v>223</v>
      </c>
      <c r="B226" s="25"/>
      <c r="C226" s="25" t="s">
        <v>3566</v>
      </c>
      <c r="D226" s="25" t="s">
        <v>3678</v>
      </c>
      <c r="E226" s="84" t="s">
        <v>2657</v>
      </c>
      <c r="F226" s="84" t="s">
        <v>3910</v>
      </c>
      <c r="G226" s="25" t="s">
        <v>3016</v>
      </c>
      <c r="H226" s="25" t="s">
        <v>1665</v>
      </c>
      <c r="I226" s="68" t="s">
        <v>1668</v>
      </c>
      <c r="J226" s="68" t="str">
        <f t="shared" si="3"/>
        <v>MP301020100102. Operar 1 escuela de empresarios Valle INN como estrategia de reactivación económica del departamento durante el cuatrienio</v>
      </c>
      <c r="K226" s="68" t="s">
        <v>484</v>
      </c>
      <c r="M226" s="68" t="s">
        <v>85</v>
      </c>
      <c r="N226" s="133">
        <v>0</v>
      </c>
      <c r="O226" s="133">
        <v>2019</v>
      </c>
      <c r="P226" s="133">
        <v>1</v>
      </c>
      <c r="Q226" s="133">
        <v>1</v>
      </c>
      <c r="R226" s="133">
        <v>1</v>
      </c>
      <c r="S226" s="133">
        <v>1</v>
      </c>
      <c r="T226" s="133">
        <v>1</v>
      </c>
      <c r="U226" s="84">
        <v>30102001</v>
      </c>
      <c r="V226" s="61" t="s">
        <v>5097</v>
      </c>
    </row>
    <row r="227" spans="1:22" s="15" customFormat="1" ht="65" hidden="1" x14ac:dyDescent="0.3">
      <c r="A227" s="134">
        <v>224</v>
      </c>
      <c r="B227" s="25"/>
      <c r="C227" s="25" t="s">
        <v>3566</v>
      </c>
      <c r="D227" s="25" t="s">
        <v>3678</v>
      </c>
      <c r="E227" s="84" t="s">
        <v>2657</v>
      </c>
      <c r="F227" s="84" t="s">
        <v>3911</v>
      </c>
      <c r="G227" s="25" t="s">
        <v>3017</v>
      </c>
      <c r="H227" s="25" t="s">
        <v>1665</v>
      </c>
      <c r="I227" s="68" t="s">
        <v>501</v>
      </c>
      <c r="J227" s="68" t="str">
        <f t="shared" si="3"/>
        <v>MP301020100103. Realizar 600 operaciones de créditos con BANCOLDEX para la reactivación económica del departamento por efectos del COVID-19 durante el cuatrienio</v>
      </c>
      <c r="K227" s="68" t="s">
        <v>484</v>
      </c>
      <c r="M227" s="25" t="s">
        <v>85</v>
      </c>
      <c r="N227" s="133">
        <v>0</v>
      </c>
      <c r="O227" s="133">
        <v>2019</v>
      </c>
      <c r="P227" s="133">
        <v>600</v>
      </c>
      <c r="Q227" s="133">
        <v>120</v>
      </c>
      <c r="R227" s="24">
        <v>250</v>
      </c>
      <c r="S227" s="24">
        <v>400</v>
      </c>
      <c r="T227" s="24">
        <v>600</v>
      </c>
      <c r="U227" s="84">
        <v>30102001</v>
      </c>
      <c r="V227" s="61" t="s">
        <v>5097</v>
      </c>
    </row>
    <row r="228" spans="1:22" s="15" customFormat="1" ht="143" hidden="1" x14ac:dyDescent="0.3">
      <c r="A228" s="134">
        <v>225</v>
      </c>
      <c r="B228" s="25"/>
      <c r="C228" s="25" t="s">
        <v>3566</v>
      </c>
      <c r="D228" s="25" t="s">
        <v>3678</v>
      </c>
      <c r="E228" s="84" t="s">
        <v>2657</v>
      </c>
      <c r="F228" s="84" t="s">
        <v>3912</v>
      </c>
      <c r="G228" s="25" t="s">
        <v>3018</v>
      </c>
      <c r="H228" s="25" t="s">
        <v>1665</v>
      </c>
      <c r="I228" s="68" t="s">
        <v>1671</v>
      </c>
      <c r="J228" s="68" t="str">
        <f t="shared" si="3"/>
        <v>MP301020100104. Realizar 4 convocatorias del fondo Valle INN con enfoque diferencial (emprendimientos conscientes y economía circular - jóvenes y jóvenes influenciadores - etnias (Afros e Indígenas) - personas con discapacidad - población LGBTIQ+ - cuidadoras - victimas - mujeres rurales - economía naranja - multisectorial, sector interreligioso), para financiar unidades económicas en el Valle del Cauca para la reactivación económica durante el cuatrienio</v>
      </c>
      <c r="K228" s="68" t="s">
        <v>484</v>
      </c>
      <c r="M228" s="25" t="s">
        <v>85</v>
      </c>
      <c r="N228" s="133">
        <v>3</v>
      </c>
      <c r="O228" s="133">
        <v>2019</v>
      </c>
      <c r="P228" s="133">
        <v>4</v>
      </c>
      <c r="Q228" s="133">
        <v>1</v>
      </c>
      <c r="R228" s="24">
        <v>2</v>
      </c>
      <c r="S228" s="133">
        <v>3</v>
      </c>
      <c r="T228" s="133">
        <v>4</v>
      </c>
      <c r="U228" s="84">
        <v>30102001</v>
      </c>
      <c r="V228" s="61" t="s">
        <v>5097</v>
      </c>
    </row>
    <row r="229" spans="1:22" s="15" customFormat="1" ht="65" hidden="1" x14ac:dyDescent="0.3">
      <c r="A229" s="134">
        <v>226</v>
      </c>
      <c r="B229" s="25"/>
      <c r="C229" s="25" t="s">
        <v>3566</v>
      </c>
      <c r="D229" s="25" t="s">
        <v>3678</v>
      </c>
      <c r="E229" s="84" t="s">
        <v>2657</v>
      </c>
      <c r="F229" s="84" t="s">
        <v>3913</v>
      </c>
      <c r="G229" s="25" t="s">
        <v>3019</v>
      </c>
      <c r="H229" s="25" t="s">
        <v>1665</v>
      </c>
      <c r="I229" s="68" t="s">
        <v>1673</v>
      </c>
      <c r="J229" s="68" t="str">
        <f t="shared" si="3"/>
        <v>MP301020100105. Realizar 120 espacios interactivos Valle INN con enfoque diferencial como apuesta a la reactivación económica del departamento del Valle del Cauca durante el cuatrienio</v>
      </c>
      <c r="K229" s="68" t="s">
        <v>484</v>
      </c>
      <c r="M229" s="25" t="s">
        <v>85</v>
      </c>
      <c r="N229" s="133">
        <v>116</v>
      </c>
      <c r="O229" s="133">
        <v>2019</v>
      </c>
      <c r="P229" s="133">
        <v>120</v>
      </c>
      <c r="Q229" s="133">
        <v>30</v>
      </c>
      <c r="R229" s="24">
        <v>60</v>
      </c>
      <c r="S229" s="24">
        <v>90</v>
      </c>
      <c r="T229" s="24">
        <v>120</v>
      </c>
      <c r="U229" s="84">
        <v>30102001</v>
      </c>
      <c r="V229" s="61" t="s">
        <v>5097</v>
      </c>
    </row>
    <row r="230" spans="1:22" s="15" customFormat="1" ht="65" hidden="1" x14ac:dyDescent="0.3">
      <c r="A230" s="134">
        <v>227</v>
      </c>
      <c r="B230" s="25"/>
      <c r="C230" s="25" t="s">
        <v>3566</v>
      </c>
      <c r="D230" s="25" t="s">
        <v>3678</v>
      </c>
      <c r="E230" s="84" t="s">
        <v>2657</v>
      </c>
      <c r="F230" s="84" t="s">
        <v>3914</v>
      </c>
      <c r="G230" s="25" t="s">
        <v>3020</v>
      </c>
      <c r="H230" s="25" t="s">
        <v>1665</v>
      </c>
      <c r="I230" s="68" t="s">
        <v>1675</v>
      </c>
      <c r="J230" s="68" t="str">
        <f t="shared" si="3"/>
        <v>MP301020100106. Generar 3 procesos de proveedurías efectivas con empresas ancla en el Valle del Cauca para la reactivación económica durante el cuatrienio</v>
      </c>
      <c r="K230" s="68" t="s">
        <v>484</v>
      </c>
      <c r="M230" s="25" t="s">
        <v>85</v>
      </c>
      <c r="N230" s="133">
        <v>0</v>
      </c>
      <c r="O230" s="133">
        <v>2019</v>
      </c>
      <c r="P230" s="133">
        <v>3</v>
      </c>
      <c r="Q230" s="133">
        <v>0</v>
      </c>
      <c r="R230" s="133">
        <v>1</v>
      </c>
      <c r="S230" s="133">
        <v>2</v>
      </c>
      <c r="T230" s="133">
        <v>3</v>
      </c>
      <c r="U230" s="84">
        <v>30102001</v>
      </c>
      <c r="V230" s="61" t="s">
        <v>5097</v>
      </c>
    </row>
    <row r="231" spans="1:22" s="15" customFormat="1" ht="65" hidden="1" x14ac:dyDescent="0.3">
      <c r="A231" s="134">
        <v>228</v>
      </c>
      <c r="B231" s="25"/>
      <c r="C231" s="25" t="s">
        <v>3566</v>
      </c>
      <c r="D231" s="25" t="s">
        <v>3678</v>
      </c>
      <c r="E231" s="84" t="s">
        <v>2657</v>
      </c>
      <c r="F231" s="84" t="s">
        <v>3915</v>
      </c>
      <c r="G231" s="25" t="s">
        <v>3021</v>
      </c>
      <c r="H231" s="25" t="s">
        <v>1665</v>
      </c>
      <c r="I231" s="68" t="s">
        <v>1677</v>
      </c>
      <c r="J231" s="68" t="str">
        <f t="shared" si="3"/>
        <v>MP301020100107. Formar 60 empresarios digitales, con tecnología e innovación para la reactivación económica durante el cuatrienio</v>
      </c>
      <c r="K231" s="68" t="s">
        <v>484</v>
      </c>
      <c r="M231" s="25" t="s">
        <v>85</v>
      </c>
      <c r="N231" s="133">
        <v>0</v>
      </c>
      <c r="O231" s="133">
        <v>2019</v>
      </c>
      <c r="P231" s="133">
        <v>60</v>
      </c>
      <c r="Q231" s="133">
        <v>0</v>
      </c>
      <c r="R231" s="133">
        <v>20</v>
      </c>
      <c r="S231" s="133">
        <v>40</v>
      </c>
      <c r="T231" s="133">
        <v>60</v>
      </c>
      <c r="U231" s="84">
        <v>30102001</v>
      </c>
      <c r="V231" s="61" t="s">
        <v>5097</v>
      </c>
    </row>
    <row r="232" spans="1:22" s="15" customFormat="1" ht="104" hidden="1" x14ac:dyDescent="0.3">
      <c r="A232" s="134">
        <v>229</v>
      </c>
      <c r="B232" s="25"/>
      <c r="C232" s="25" t="s">
        <v>3567</v>
      </c>
      <c r="D232" s="25" t="s">
        <v>3679</v>
      </c>
      <c r="E232" s="84" t="s">
        <v>2658</v>
      </c>
      <c r="F232" s="84" t="s">
        <v>3916</v>
      </c>
      <c r="G232" s="25" t="s">
        <v>3022</v>
      </c>
      <c r="H232" s="25" t="s">
        <v>1277</v>
      </c>
      <c r="I232" s="68" t="s">
        <v>504</v>
      </c>
      <c r="J232" s="68" t="str">
        <f t="shared" si="3"/>
        <v>MP301020200201. Entregar 1000 pequeños créditos a las personas naturales, Nano empresas, Famiempresas, microempresas, organizaciones comunitarias y de la economía solidaria; que adelanten actividades productivas en la zona urbana de los municipios del departamento del Valle del Cauca.</v>
      </c>
      <c r="K232" s="68" t="s">
        <v>342</v>
      </c>
      <c r="M232" s="25" t="s">
        <v>85</v>
      </c>
      <c r="N232" s="133">
        <v>0</v>
      </c>
      <c r="O232" s="133">
        <v>2019</v>
      </c>
      <c r="P232" s="133">
        <v>1000</v>
      </c>
      <c r="Q232" s="133">
        <v>250</v>
      </c>
      <c r="R232" s="133">
        <v>500</v>
      </c>
      <c r="S232" s="133">
        <v>750</v>
      </c>
      <c r="T232" s="133">
        <v>1000</v>
      </c>
      <c r="U232" s="84">
        <v>30102002</v>
      </c>
      <c r="V232" s="61" t="s">
        <v>5098</v>
      </c>
    </row>
    <row r="233" spans="1:22" s="15" customFormat="1" ht="78" hidden="1" x14ac:dyDescent="0.3">
      <c r="A233" s="134">
        <v>230</v>
      </c>
      <c r="B233" s="25"/>
      <c r="C233" s="25" t="s">
        <v>3567</v>
      </c>
      <c r="D233" s="25" t="s">
        <v>3679</v>
      </c>
      <c r="E233" s="84" t="s">
        <v>2658</v>
      </c>
      <c r="F233" s="84" t="s">
        <v>3917</v>
      </c>
      <c r="G233" s="25" t="s">
        <v>3023</v>
      </c>
      <c r="H233" s="25" t="s">
        <v>1277</v>
      </c>
      <c r="I233" s="68" t="s">
        <v>505</v>
      </c>
      <c r="J233" s="68" t="str">
        <f t="shared" si="3"/>
        <v>MP301020200202. Capacitar a 500 beneficiarios del Banco Social del Valle en desarrollo económico familiar, marketing estratégico y nuevos modelos de comercialización por redes, con transferencia de conocimiento y capital semilla.</v>
      </c>
      <c r="K233" s="68" t="s">
        <v>342</v>
      </c>
      <c r="M233" s="25" t="s">
        <v>85</v>
      </c>
      <c r="N233" s="133">
        <v>0</v>
      </c>
      <c r="O233" s="133">
        <v>2019</v>
      </c>
      <c r="P233" s="133">
        <v>500</v>
      </c>
      <c r="Q233" s="133">
        <v>0</v>
      </c>
      <c r="R233" s="133">
        <v>150</v>
      </c>
      <c r="S233" s="133">
        <v>300</v>
      </c>
      <c r="T233" s="133">
        <v>500</v>
      </c>
      <c r="U233" s="84">
        <v>30102002</v>
      </c>
      <c r="V233" s="61" t="s">
        <v>5098</v>
      </c>
    </row>
    <row r="234" spans="1:22" s="15" customFormat="1" ht="78" hidden="1" x14ac:dyDescent="0.3">
      <c r="A234" s="134">
        <v>231</v>
      </c>
      <c r="B234" s="25"/>
      <c r="C234" s="25" t="s">
        <v>3567</v>
      </c>
      <c r="D234" s="25" t="s">
        <v>3679</v>
      </c>
      <c r="E234" s="84" t="s">
        <v>2658</v>
      </c>
      <c r="F234" s="84" t="s">
        <v>3918</v>
      </c>
      <c r="G234" s="25" t="s">
        <v>3024</v>
      </c>
      <c r="H234" s="25" t="s">
        <v>1277</v>
      </c>
      <c r="I234" s="68" t="s">
        <v>506</v>
      </c>
      <c r="J234" s="68" t="str">
        <f t="shared" si="3"/>
        <v>MP301020200203. Apoyar 2000 proyectos de generación de ingresos de personas de los diferentes grupos poblacionales (juventud, personas mayores, personas con discapacidad, cuidadores), técnica y financieramente durante el periodo de gobierno</v>
      </c>
      <c r="K234" s="68" t="s">
        <v>342</v>
      </c>
      <c r="M234" s="25" t="s">
        <v>85</v>
      </c>
      <c r="N234" s="133">
        <v>0</v>
      </c>
      <c r="O234" s="133">
        <v>2019</v>
      </c>
      <c r="P234" s="133">
        <v>2000</v>
      </c>
      <c r="Q234" s="133">
        <v>500</v>
      </c>
      <c r="R234" s="133">
        <v>1000</v>
      </c>
      <c r="S234" s="133">
        <v>1500</v>
      </c>
      <c r="T234" s="133">
        <v>2000</v>
      </c>
      <c r="U234" s="84">
        <v>30102002</v>
      </c>
      <c r="V234" s="61" t="s">
        <v>5098</v>
      </c>
    </row>
    <row r="235" spans="1:22" s="15" customFormat="1" ht="52" hidden="1" x14ac:dyDescent="0.3">
      <c r="A235" s="134">
        <v>232</v>
      </c>
      <c r="B235" s="25"/>
      <c r="C235" s="25" t="s">
        <v>3567</v>
      </c>
      <c r="D235" s="25" t="s">
        <v>3679</v>
      </c>
      <c r="E235" s="84" t="s">
        <v>2658</v>
      </c>
      <c r="F235" s="84" t="s">
        <v>3919</v>
      </c>
      <c r="G235" s="25" t="s">
        <v>3025</v>
      </c>
      <c r="H235" s="25" t="s">
        <v>1277</v>
      </c>
      <c r="I235" s="68" t="s">
        <v>1265</v>
      </c>
      <c r="J235" s="68" t="str">
        <f t="shared" si="3"/>
        <v>MP301020200204. Atender en los 42 entes territoriales la población en estado de vulnerabilidad</v>
      </c>
      <c r="K235" s="68" t="s">
        <v>342</v>
      </c>
      <c r="M235" s="25" t="s">
        <v>85</v>
      </c>
      <c r="N235" s="133">
        <v>0</v>
      </c>
      <c r="O235" s="133">
        <v>2019</v>
      </c>
      <c r="P235" s="133">
        <v>42</v>
      </c>
      <c r="Q235" s="133">
        <v>0</v>
      </c>
      <c r="R235" s="133">
        <v>42</v>
      </c>
      <c r="S235" s="133">
        <v>42</v>
      </c>
      <c r="T235" s="133">
        <v>42</v>
      </c>
      <c r="U235" s="84">
        <v>30102002</v>
      </c>
      <c r="V235" s="61" t="s">
        <v>5098</v>
      </c>
    </row>
    <row r="236" spans="1:22" s="15" customFormat="1" ht="52" hidden="1" x14ac:dyDescent="0.3">
      <c r="A236" s="134">
        <v>233</v>
      </c>
      <c r="B236" s="25"/>
      <c r="C236" s="25" t="s">
        <v>3567</v>
      </c>
      <c r="D236" s="25" t="s">
        <v>3680</v>
      </c>
      <c r="E236" s="84" t="s">
        <v>2659</v>
      </c>
      <c r="F236" s="84" t="s">
        <v>3920</v>
      </c>
      <c r="G236" s="25" t="s">
        <v>3437</v>
      </c>
      <c r="H236" s="25" t="s">
        <v>1277</v>
      </c>
      <c r="I236" s="68" t="s">
        <v>509</v>
      </c>
      <c r="J236" s="68" t="str">
        <f t="shared" si="3"/>
        <v>MP301020200301. Reactivar 5 iniciativas productivas LGBTIQ, en el periodo de gobierno</v>
      </c>
      <c r="K236" s="68" t="s">
        <v>187</v>
      </c>
      <c r="M236" s="25" t="s">
        <v>85</v>
      </c>
      <c r="N236" s="133">
        <v>0</v>
      </c>
      <c r="O236" s="133">
        <v>2019</v>
      </c>
      <c r="P236" s="133">
        <v>5</v>
      </c>
      <c r="Q236" s="133">
        <v>1</v>
      </c>
      <c r="R236" s="133">
        <v>2</v>
      </c>
      <c r="S236" s="133">
        <v>3</v>
      </c>
      <c r="T236" s="133">
        <v>5</v>
      </c>
      <c r="U236" s="84">
        <v>30102003</v>
      </c>
      <c r="V236" s="61" t="s">
        <v>5099</v>
      </c>
    </row>
    <row r="237" spans="1:22" s="15" customFormat="1" ht="78" hidden="1" x14ac:dyDescent="0.3">
      <c r="A237" s="134">
        <v>234</v>
      </c>
      <c r="B237" s="25"/>
      <c r="C237" s="25" t="s">
        <v>3567</v>
      </c>
      <c r="D237" s="25" t="s">
        <v>3680</v>
      </c>
      <c r="E237" s="84" t="s">
        <v>2659</v>
      </c>
      <c r="F237" s="84" t="s">
        <v>3921</v>
      </c>
      <c r="G237" s="25" t="s">
        <v>3438</v>
      </c>
      <c r="H237" s="25" t="s">
        <v>1277</v>
      </c>
      <c r="I237" s="68" t="s">
        <v>1365</v>
      </c>
      <c r="J237" s="68" t="str">
        <f t="shared" si="3"/>
        <v>MP301020200302. Establecer en los 42 municipios del Valle del Cauca, el desarrollo de la empleabilidad y la remuneración con equidad de género en empresas e inversionistas vallecaucanos públicos y del sector privado, en el periodo de gobierno</v>
      </c>
      <c r="K237" s="68" t="s">
        <v>187</v>
      </c>
      <c r="M237" s="25" t="s">
        <v>85</v>
      </c>
      <c r="N237" s="133">
        <v>0</v>
      </c>
      <c r="O237" s="133">
        <v>2019</v>
      </c>
      <c r="P237" s="133">
        <v>42</v>
      </c>
      <c r="Q237" s="133">
        <v>10</v>
      </c>
      <c r="R237" s="133">
        <v>20</v>
      </c>
      <c r="S237" s="133">
        <v>30</v>
      </c>
      <c r="T237" s="133">
        <v>42</v>
      </c>
      <c r="U237" s="84">
        <v>30102003</v>
      </c>
      <c r="V237" s="61" t="s">
        <v>5099</v>
      </c>
    </row>
    <row r="238" spans="1:22" s="15" customFormat="1" ht="52" hidden="1" x14ac:dyDescent="0.3">
      <c r="A238" s="134">
        <v>235</v>
      </c>
      <c r="B238" s="25"/>
      <c r="C238" s="25" t="s">
        <v>3567</v>
      </c>
      <c r="D238" s="25" t="s">
        <v>3680</v>
      </c>
      <c r="E238" s="84" t="s">
        <v>2659</v>
      </c>
      <c r="F238" s="84" t="s">
        <v>3922</v>
      </c>
      <c r="G238" s="25" t="s">
        <v>3439</v>
      </c>
      <c r="H238" s="25" t="s">
        <v>1277</v>
      </c>
      <c r="I238" s="68" t="s">
        <v>512</v>
      </c>
      <c r="J238" s="68" t="str">
        <f t="shared" si="3"/>
        <v>MP301020200303. Institucionalizar el día de la Madre Comunitaria, durante el período de gobierno</v>
      </c>
      <c r="K238" s="68" t="s">
        <v>187</v>
      </c>
      <c r="M238" s="25" t="s">
        <v>85</v>
      </c>
      <c r="N238" s="133">
        <v>0</v>
      </c>
      <c r="O238" s="133">
        <v>2019</v>
      </c>
      <c r="P238" s="133">
        <v>1</v>
      </c>
      <c r="Q238" s="133">
        <v>1</v>
      </c>
      <c r="R238" s="133">
        <v>1</v>
      </c>
      <c r="S238" s="133">
        <v>1</v>
      </c>
      <c r="T238" s="133">
        <v>1</v>
      </c>
      <c r="U238" s="84">
        <v>30102003</v>
      </c>
      <c r="V238" s="61" t="s">
        <v>5099</v>
      </c>
    </row>
    <row r="239" spans="1:22" s="15" customFormat="1" ht="65" hidden="1" x14ac:dyDescent="0.3">
      <c r="A239" s="134">
        <v>236</v>
      </c>
      <c r="B239" s="25"/>
      <c r="C239" s="25" t="s">
        <v>3567</v>
      </c>
      <c r="D239" s="25" t="s">
        <v>3680</v>
      </c>
      <c r="E239" s="84" t="s">
        <v>2659</v>
      </c>
      <c r="F239" s="84" t="s">
        <v>3923</v>
      </c>
      <c r="G239" s="25" t="s">
        <v>3440</v>
      </c>
      <c r="H239" s="25" t="s">
        <v>1277</v>
      </c>
      <c r="I239" s="68" t="s">
        <v>514</v>
      </c>
      <c r="J239" s="68" t="str">
        <f t="shared" si="3"/>
        <v>MP301020200304. Ejecutar en los 42 municipios del departamento un programa de empoderamiento educativo y financiero para madres comunitarias, en el periodo de gobierno</v>
      </c>
      <c r="K239" s="68" t="s">
        <v>187</v>
      </c>
      <c r="M239" s="25" t="s">
        <v>85</v>
      </c>
      <c r="N239" s="133">
        <v>0</v>
      </c>
      <c r="O239" s="133">
        <v>2019</v>
      </c>
      <c r="P239" s="133">
        <v>42</v>
      </c>
      <c r="Q239" s="133">
        <v>10</v>
      </c>
      <c r="R239" s="133">
        <v>20</v>
      </c>
      <c r="S239" s="133">
        <v>30</v>
      </c>
      <c r="T239" s="133">
        <v>42</v>
      </c>
      <c r="U239" s="84">
        <v>30102003</v>
      </c>
      <c r="V239" s="61" t="s">
        <v>5099</v>
      </c>
    </row>
    <row r="240" spans="1:22" s="15" customFormat="1" ht="65" hidden="1" x14ac:dyDescent="0.3">
      <c r="A240" s="134">
        <v>237</v>
      </c>
      <c r="B240" s="25"/>
      <c r="C240" s="25" t="s">
        <v>3567</v>
      </c>
      <c r="D240" s="25" t="s">
        <v>3680</v>
      </c>
      <c r="E240" s="84" t="s">
        <v>2659</v>
      </c>
      <c r="F240" s="84" t="s">
        <v>3924</v>
      </c>
      <c r="G240" s="25" t="s">
        <v>3441</v>
      </c>
      <c r="H240" s="25" t="s">
        <v>1277</v>
      </c>
      <c r="I240" s="68" t="s">
        <v>516</v>
      </c>
      <c r="J240" s="68" t="str">
        <f t="shared" si="3"/>
        <v xml:space="preserve">MP301020200305. Organizar 6 ferias empresariales para propiciar la visibilización y el cooperativismo de los emprendimientos de las mujeres y sector LGBTIQ vallecaucano, en el periodo de gobierno. </v>
      </c>
      <c r="K240" s="68" t="s">
        <v>187</v>
      </c>
      <c r="M240" s="25" t="s">
        <v>85</v>
      </c>
      <c r="N240" s="133">
        <v>0</v>
      </c>
      <c r="O240" s="133">
        <v>2019</v>
      </c>
      <c r="P240" s="133">
        <v>6</v>
      </c>
      <c r="Q240" s="133">
        <v>0</v>
      </c>
      <c r="R240" s="133">
        <v>2</v>
      </c>
      <c r="S240" s="133">
        <v>4</v>
      </c>
      <c r="T240" s="133">
        <v>6</v>
      </c>
      <c r="U240" s="84">
        <v>30102003</v>
      </c>
      <c r="V240" s="61" t="s">
        <v>5099</v>
      </c>
    </row>
    <row r="241" spans="1:22" s="15" customFormat="1" ht="52" hidden="1" x14ac:dyDescent="0.3">
      <c r="A241" s="134">
        <v>238</v>
      </c>
      <c r="B241" s="25"/>
      <c r="C241" s="25" t="s">
        <v>3567</v>
      </c>
      <c r="D241" s="25" t="s">
        <v>3680</v>
      </c>
      <c r="E241" s="84" t="s">
        <v>2659</v>
      </c>
      <c r="F241" s="84" t="s">
        <v>3925</v>
      </c>
      <c r="G241" s="25" t="s">
        <v>3442</v>
      </c>
      <c r="H241" s="25" t="s">
        <v>1277</v>
      </c>
      <c r="I241" s="68" t="s">
        <v>518</v>
      </c>
      <c r="J241" s="68" t="str">
        <f t="shared" si="3"/>
        <v>MP301020200306. Establecer 1 bono para adecuación de espacios de las madres comunitarias, en el periodo de gobierno</v>
      </c>
      <c r="K241" s="68" t="s">
        <v>187</v>
      </c>
      <c r="M241" s="25" t="s">
        <v>85</v>
      </c>
      <c r="N241" s="133">
        <v>0</v>
      </c>
      <c r="O241" s="133">
        <v>2019</v>
      </c>
      <c r="P241" s="133">
        <v>1</v>
      </c>
      <c r="Q241" s="133">
        <v>0</v>
      </c>
      <c r="R241" s="133">
        <v>0</v>
      </c>
      <c r="S241" s="133">
        <v>1</v>
      </c>
      <c r="T241" s="133">
        <v>1</v>
      </c>
      <c r="U241" s="84">
        <v>30102003</v>
      </c>
      <c r="V241" s="61" t="s">
        <v>5099</v>
      </c>
    </row>
    <row r="242" spans="1:22" s="15" customFormat="1" ht="52" hidden="1" x14ac:dyDescent="0.3">
      <c r="A242" s="134">
        <v>239</v>
      </c>
      <c r="B242" s="25"/>
      <c r="C242" s="25" t="s">
        <v>3567</v>
      </c>
      <c r="D242" s="25" t="s">
        <v>3680</v>
      </c>
      <c r="E242" s="84" t="s">
        <v>2659</v>
      </c>
      <c r="F242" s="84" t="s">
        <v>3926</v>
      </c>
      <c r="G242" s="25" t="s">
        <v>3443</v>
      </c>
      <c r="H242" s="25" t="s">
        <v>1277</v>
      </c>
      <c r="I242" s="68" t="s">
        <v>520</v>
      </c>
      <c r="J242" s="68" t="str">
        <f t="shared" si="3"/>
        <v>MP301020200307. Institucionalizar 1 mercado étnico para el impulso y comercialización de productos de las comunidades étnicas</v>
      </c>
      <c r="K242" s="68" t="s">
        <v>171</v>
      </c>
      <c r="M242" s="25" t="s">
        <v>85</v>
      </c>
      <c r="N242" s="133">
        <v>0</v>
      </c>
      <c r="O242" s="133">
        <v>2019</v>
      </c>
      <c r="P242" s="133">
        <v>1</v>
      </c>
      <c r="Q242" s="133">
        <v>0</v>
      </c>
      <c r="R242" s="133">
        <v>1</v>
      </c>
      <c r="S242" s="133">
        <v>1</v>
      </c>
      <c r="T242" s="133">
        <v>1</v>
      </c>
      <c r="U242" s="84">
        <v>30102003</v>
      </c>
      <c r="V242" s="61" t="s">
        <v>5099</v>
      </c>
    </row>
    <row r="243" spans="1:22" s="15" customFormat="1" ht="52" hidden="1" x14ac:dyDescent="0.3">
      <c r="A243" s="134">
        <v>240</v>
      </c>
      <c r="B243" s="25"/>
      <c r="C243" s="25" t="s">
        <v>3568</v>
      </c>
      <c r="D243" s="25" t="s">
        <v>3678</v>
      </c>
      <c r="E243" s="84" t="s">
        <v>2660</v>
      </c>
      <c r="F243" s="84" t="s">
        <v>3927</v>
      </c>
      <c r="G243" s="25" t="s">
        <v>3026</v>
      </c>
      <c r="H243" s="25" t="s">
        <v>1679</v>
      </c>
      <c r="I243" s="68" t="s">
        <v>522</v>
      </c>
      <c r="J243" s="68" t="str">
        <f t="shared" si="3"/>
        <v>MP301020300101. Cofinanciar 5 proyectos estratégicos subregionales con enfoque diferencial para la reactivación económica, durante el cuatrienio</v>
      </c>
      <c r="K243" s="68" t="s">
        <v>484</v>
      </c>
      <c r="M243" s="25" t="s">
        <v>523</v>
      </c>
      <c r="N243" s="133">
        <v>4</v>
      </c>
      <c r="O243" s="133">
        <v>2019</v>
      </c>
      <c r="P243" s="133">
        <v>5</v>
      </c>
      <c r="Q243" s="133">
        <v>0</v>
      </c>
      <c r="R243" s="133">
        <v>1</v>
      </c>
      <c r="S243" s="24">
        <v>3</v>
      </c>
      <c r="T243" s="133">
        <v>5</v>
      </c>
      <c r="U243" s="84">
        <v>30102001</v>
      </c>
      <c r="V243" s="61" t="s">
        <v>5097</v>
      </c>
    </row>
    <row r="244" spans="1:22" s="15" customFormat="1" ht="65" hidden="1" x14ac:dyDescent="0.3">
      <c r="A244" s="134">
        <v>241</v>
      </c>
      <c r="B244" s="25"/>
      <c r="C244" s="25" t="s">
        <v>3568</v>
      </c>
      <c r="D244" s="25" t="s">
        <v>3678</v>
      </c>
      <c r="E244" s="84" t="s">
        <v>2660</v>
      </c>
      <c r="F244" s="84" t="s">
        <v>3928</v>
      </c>
      <c r="G244" s="25" t="s">
        <v>3027</v>
      </c>
      <c r="H244" s="25" t="s">
        <v>1679</v>
      </c>
      <c r="I244" s="68" t="s">
        <v>1681</v>
      </c>
      <c r="J244" s="68" t="str">
        <f t="shared" si="3"/>
        <v>MP301020300102. Cualificar 1 corredor productivo innovador que integre tres micro regiones, para dar continuidad al proceso de Desarrollo Económico Local (DEL) en el Valle del Cauca durante el cuatrienio</v>
      </c>
      <c r="K244" s="68" t="s">
        <v>484</v>
      </c>
      <c r="M244" s="68" t="s">
        <v>85</v>
      </c>
      <c r="N244" s="133" t="s">
        <v>525</v>
      </c>
      <c r="O244" s="133">
        <v>2019</v>
      </c>
      <c r="P244" s="133">
        <v>1</v>
      </c>
      <c r="Q244" s="133">
        <v>0</v>
      </c>
      <c r="R244" s="133">
        <v>0.3</v>
      </c>
      <c r="S244" s="24">
        <v>0.6</v>
      </c>
      <c r="T244" s="24">
        <v>1</v>
      </c>
      <c r="U244" s="84">
        <v>30102001</v>
      </c>
      <c r="V244" s="61" t="s">
        <v>5097</v>
      </c>
    </row>
    <row r="245" spans="1:22" s="15" customFormat="1" ht="52" hidden="1" x14ac:dyDescent="0.3">
      <c r="A245" s="134">
        <v>242</v>
      </c>
      <c r="B245" s="25"/>
      <c r="C245" s="25" t="s">
        <v>3569</v>
      </c>
      <c r="D245" s="25" t="s">
        <v>3678</v>
      </c>
      <c r="E245" s="84" t="s">
        <v>2661</v>
      </c>
      <c r="F245" s="84" t="s">
        <v>3929</v>
      </c>
      <c r="G245" s="25" t="s">
        <v>3028</v>
      </c>
      <c r="H245" s="25" t="s">
        <v>1269</v>
      </c>
      <c r="I245" s="68" t="s">
        <v>1682</v>
      </c>
      <c r="J245" s="68" t="str">
        <f t="shared" si="3"/>
        <v>MP301030100101. Operar al 100% una agencia de cooperación internacional de la gobernación del Valle del Cauca para la reactivación económica en el cuatrienio</v>
      </c>
      <c r="K245" s="68" t="s">
        <v>484</v>
      </c>
      <c r="M245" s="68" t="s">
        <v>85</v>
      </c>
      <c r="N245" s="133">
        <v>0</v>
      </c>
      <c r="O245" s="133">
        <v>2019</v>
      </c>
      <c r="P245" s="132">
        <v>1</v>
      </c>
      <c r="Q245" s="133">
        <v>0</v>
      </c>
      <c r="R245" s="133">
        <v>30</v>
      </c>
      <c r="S245" s="24">
        <v>60</v>
      </c>
      <c r="T245" s="24">
        <v>100</v>
      </c>
      <c r="U245" s="84">
        <v>30103001</v>
      </c>
      <c r="V245" s="61" t="s">
        <v>5100</v>
      </c>
    </row>
    <row r="246" spans="1:22" s="15" customFormat="1" ht="52" hidden="1" x14ac:dyDescent="0.3">
      <c r="A246" s="134">
        <v>243</v>
      </c>
      <c r="B246" s="25"/>
      <c r="C246" s="25" t="s">
        <v>3569</v>
      </c>
      <c r="D246" s="25" t="s">
        <v>3678</v>
      </c>
      <c r="E246" s="84" t="s">
        <v>2661</v>
      </c>
      <c r="F246" s="84" t="s">
        <v>3930</v>
      </c>
      <c r="G246" s="25" t="s">
        <v>3029</v>
      </c>
      <c r="H246" s="25" t="s">
        <v>1269</v>
      </c>
      <c r="I246" s="68" t="s">
        <v>531</v>
      </c>
      <c r="J246" s="68" t="str">
        <f t="shared" si="3"/>
        <v>MP301030100102. Asesorar 4 subregiones en gestión de recursos de cooperación internacional para la reactivación económica del departamento durante el período de gobierno</v>
      </c>
      <c r="K246" s="68" t="s">
        <v>484</v>
      </c>
      <c r="M246" s="25" t="s">
        <v>85</v>
      </c>
      <c r="N246" s="133">
        <v>1</v>
      </c>
      <c r="O246" s="133">
        <v>2019</v>
      </c>
      <c r="P246" s="133">
        <v>4</v>
      </c>
      <c r="Q246" s="133">
        <v>1</v>
      </c>
      <c r="R246" s="24">
        <v>2</v>
      </c>
      <c r="S246" s="24">
        <v>3</v>
      </c>
      <c r="T246" s="24">
        <v>4</v>
      </c>
      <c r="U246" s="84">
        <v>30103001</v>
      </c>
      <c r="V246" s="61" t="s">
        <v>5100</v>
      </c>
    </row>
    <row r="247" spans="1:22" s="15" customFormat="1" ht="65" hidden="1" x14ac:dyDescent="0.3">
      <c r="A247" s="134">
        <v>244</v>
      </c>
      <c r="B247" s="25"/>
      <c r="C247" s="25" t="s">
        <v>3569</v>
      </c>
      <c r="D247" s="25" t="s">
        <v>3678</v>
      </c>
      <c r="E247" s="84" t="s">
        <v>2661</v>
      </c>
      <c r="F247" s="84" t="s">
        <v>3931</v>
      </c>
      <c r="G247" s="25" t="s">
        <v>3030</v>
      </c>
      <c r="H247" s="25" t="s">
        <v>1269</v>
      </c>
      <c r="I247" s="68" t="s">
        <v>1683</v>
      </c>
      <c r="J247" s="68" t="str">
        <f t="shared" si="3"/>
        <v>MP301030100103. Establecer 5 convenios y/o alianzas de cooperación internacional para financiar proyectos de inversión e impulsar la reactivación económica del departamento en el cuatrienio</v>
      </c>
      <c r="K247" s="68" t="s">
        <v>484</v>
      </c>
      <c r="M247" s="25" t="s">
        <v>85</v>
      </c>
      <c r="N247" s="133">
        <v>4</v>
      </c>
      <c r="O247" s="133">
        <v>2019</v>
      </c>
      <c r="P247" s="133">
        <v>5</v>
      </c>
      <c r="Q247" s="133">
        <v>0</v>
      </c>
      <c r="R247" s="133">
        <v>1</v>
      </c>
      <c r="S247" s="24">
        <v>3</v>
      </c>
      <c r="T247" s="133">
        <v>5</v>
      </c>
      <c r="U247" s="84">
        <v>30103001</v>
      </c>
      <c r="V247" s="61" t="s">
        <v>5100</v>
      </c>
    </row>
    <row r="248" spans="1:22" s="15" customFormat="1" ht="65" hidden="1" x14ac:dyDescent="0.3">
      <c r="A248" s="134">
        <v>245</v>
      </c>
      <c r="B248" s="25"/>
      <c r="C248" s="25" t="s">
        <v>3570</v>
      </c>
      <c r="D248" s="25" t="s">
        <v>3678</v>
      </c>
      <c r="E248" s="84" t="s">
        <v>2662</v>
      </c>
      <c r="F248" s="84" t="s">
        <v>3932</v>
      </c>
      <c r="G248" s="25" t="s">
        <v>3031</v>
      </c>
      <c r="H248" s="25" t="s">
        <v>1285</v>
      </c>
      <c r="I248" s="68" t="s">
        <v>535</v>
      </c>
      <c r="J248" s="68" t="str">
        <f t="shared" si="3"/>
        <v>MP301030200101. Incrementar a 70 empresas que inviertan o reinviertan en el Valle del Cauca, a través de la agencia de promoción de inversión para la reactivación económica del departamento en el cuatrienio</v>
      </c>
      <c r="K248" s="68" t="s">
        <v>484</v>
      </c>
      <c r="M248" s="25" t="s">
        <v>85</v>
      </c>
      <c r="N248" s="133">
        <v>66</v>
      </c>
      <c r="O248" s="133">
        <v>2019</v>
      </c>
      <c r="P248" s="133">
        <v>70</v>
      </c>
      <c r="Q248" s="24">
        <v>0</v>
      </c>
      <c r="R248" s="133">
        <v>20</v>
      </c>
      <c r="S248" s="24">
        <v>45</v>
      </c>
      <c r="T248" s="133">
        <v>70</v>
      </c>
      <c r="U248" s="84">
        <v>30103001</v>
      </c>
      <c r="V248" s="61" t="s">
        <v>5100</v>
      </c>
    </row>
    <row r="249" spans="1:22" s="15" customFormat="1" ht="65" hidden="1" x14ac:dyDescent="0.3">
      <c r="A249" s="134">
        <v>246</v>
      </c>
      <c r="B249" s="25"/>
      <c r="C249" s="25" t="s">
        <v>3570</v>
      </c>
      <c r="D249" s="25" t="s">
        <v>3678</v>
      </c>
      <c r="E249" s="84" t="s">
        <v>2662</v>
      </c>
      <c r="F249" s="84" t="s">
        <v>3933</v>
      </c>
      <c r="G249" s="25" t="s">
        <v>3032</v>
      </c>
      <c r="H249" s="25" t="s">
        <v>1285</v>
      </c>
      <c r="I249" s="68" t="s">
        <v>537</v>
      </c>
      <c r="J249" s="68" t="str">
        <f t="shared" si="3"/>
        <v>MP301030200102. Mejorar capacidades a 40 empresas del Valle del Cauca para promover su capacidad exportadora y la reactivación económica del departamento durante el periodo de gobierno</v>
      </c>
      <c r="K249" s="68" t="s">
        <v>484</v>
      </c>
      <c r="M249" s="25" t="s">
        <v>85</v>
      </c>
      <c r="N249" s="133">
        <v>0</v>
      </c>
      <c r="O249" s="133">
        <v>2019</v>
      </c>
      <c r="P249" s="133">
        <v>40</v>
      </c>
      <c r="Q249" s="133">
        <v>0</v>
      </c>
      <c r="R249" s="133">
        <v>10</v>
      </c>
      <c r="S249" s="24">
        <v>25</v>
      </c>
      <c r="T249" s="133">
        <v>40</v>
      </c>
      <c r="U249" s="84">
        <v>30103001</v>
      </c>
      <c r="V249" s="61" t="s">
        <v>5100</v>
      </c>
    </row>
    <row r="250" spans="1:22" s="18" customFormat="1" ht="78" hidden="1" x14ac:dyDescent="0.3">
      <c r="A250" s="134">
        <v>247</v>
      </c>
      <c r="B250" s="68"/>
      <c r="C250" s="25" t="s">
        <v>3571</v>
      </c>
      <c r="D250" s="25" t="s">
        <v>3678</v>
      </c>
      <c r="E250" s="84" t="s">
        <v>2663</v>
      </c>
      <c r="F250" s="84" t="s">
        <v>3934</v>
      </c>
      <c r="G250" s="68" t="s">
        <v>3033</v>
      </c>
      <c r="H250" s="68" t="s">
        <v>1270</v>
      </c>
      <c r="I250" s="68" t="s">
        <v>542</v>
      </c>
      <c r="J250" s="68" t="str">
        <f t="shared" si="3"/>
        <v>MP302010100101. Ejecutar 3 proyectos de preinversión para la construcción de vivienda nueva de interés social e interés prioritario ambientalmente sostenibles en zona urbana en el Departamento del Valle del Cauca durante el periodo de gobierno</v>
      </c>
      <c r="K250" s="68" t="s">
        <v>242</v>
      </c>
      <c r="M250" s="144" t="s">
        <v>85</v>
      </c>
      <c r="N250" s="24">
        <v>0</v>
      </c>
      <c r="O250" s="24">
        <v>2019</v>
      </c>
      <c r="P250" s="24">
        <v>3</v>
      </c>
      <c r="Q250" s="24">
        <v>0</v>
      </c>
      <c r="R250" s="24">
        <v>1</v>
      </c>
      <c r="S250" s="24">
        <v>2</v>
      </c>
      <c r="T250" s="24">
        <v>3</v>
      </c>
      <c r="U250" s="84">
        <v>30201001</v>
      </c>
      <c r="V250" s="61" t="s">
        <v>5101</v>
      </c>
    </row>
    <row r="251" spans="1:22" s="18" customFormat="1" ht="65" hidden="1" x14ac:dyDescent="0.3">
      <c r="A251" s="134">
        <v>248</v>
      </c>
      <c r="B251" s="68"/>
      <c r="C251" s="25" t="s">
        <v>3571</v>
      </c>
      <c r="D251" s="25" t="s">
        <v>3678</v>
      </c>
      <c r="E251" s="84" t="s">
        <v>2663</v>
      </c>
      <c r="F251" s="84" t="s">
        <v>3935</v>
      </c>
      <c r="G251" s="68" t="s">
        <v>3034</v>
      </c>
      <c r="H251" s="68" t="s">
        <v>1270</v>
      </c>
      <c r="I251" s="68" t="s">
        <v>544</v>
      </c>
      <c r="J251" s="68" t="str">
        <f t="shared" si="3"/>
        <v>MP302010100102. Implantar 1 plan de acción para fomentar la construcción de vivienda ambientalmente sostenible en municipios del departamento del Valle del Cauca durante el periodo de gobierno.</v>
      </c>
      <c r="K251" s="68" t="s">
        <v>242</v>
      </c>
      <c r="M251" s="144" t="s">
        <v>85</v>
      </c>
      <c r="N251" s="24">
        <v>0</v>
      </c>
      <c r="O251" s="24">
        <v>2019</v>
      </c>
      <c r="P251" s="24">
        <v>1</v>
      </c>
      <c r="Q251" s="24">
        <v>0</v>
      </c>
      <c r="R251" s="24">
        <v>1</v>
      </c>
      <c r="S251" s="24">
        <v>1</v>
      </c>
      <c r="T251" s="24"/>
      <c r="U251" s="84">
        <v>30201001</v>
      </c>
      <c r="V251" s="61" t="s">
        <v>5101</v>
      </c>
    </row>
    <row r="252" spans="1:22" s="18" customFormat="1" ht="65" hidden="1" x14ac:dyDescent="0.3">
      <c r="A252" s="134">
        <v>249</v>
      </c>
      <c r="B252" s="68"/>
      <c r="C252" s="25" t="s">
        <v>3571</v>
      </c>
      <c r="D252" s="25" t="s">
        <v>3678</v>
      </c>
      <c r="E252" s="84" t="s">
        <v>2663</v>
      </c>
      <c r="F252" s="84" t="s">
        <v>3936</v>
      </c>
      <c r="G252" s="68" t="s">
        <v>3035</v>
      </c>
      <c r="H252" s="68" t="s">
        <v>1270</v>
      </c>
      <c r="I252" s="68" t="s">
        <v>546</v>
      </c>
      <c r="J252" s="68" t="str">
        <f t="shared" si="3"/>
        <v>MP302010100103. Asistir 20 proyectos interinstitucionales técnicamente para la intervención en materia de infraestructura de vivienda y hábitat en municipios priorizados del departamento durante el periodo de gobierno.</v>
      </c>
      <c r="K252" s="68" t="s">
        <v>242</v>
      </c>
      <c r="M252" s="144" t="s">
        <v>85</v>
      </c>
      <c r="N252" s="24">
        <v>3</v>
      </c>
      <c r="O252" s="24">
        <v>2019</v>
      </c>
      <c r="P252" s="24">
        <v>20</v>
      </c>
      <c r="Q252" s="24">
        <v>0</v>
      </c>
      <c r="R252" s="24">
        <v>6</v>
      </c>
      <c r="S252" s="24">
        <v>14</v>
      </c>
      <c r="T252" s="24">
        <v>20</v>
      </c>
      <c r="U252" s="84">
        <v>30201001</v>
      </c>
      <c r="V252" s="61" t="s">
        <v>5101</v>
      </c>
    </row>
    <row r="253" spans="1:22" s="18" customFormat="1" ht="52" hidden="1" x14ac:dyDescent="0.3">
      <c r="A253" s="134">
        <v>250</v>
      </c>
      <c r="B253" s="68"/>
      <c r="C253" s="25" t="s">
        <v>3571</v>
      </c>
      <c r="D253" s="25" t="s">
        <v>3678</v>
      </c>
      <c r="E253" s="84" t="s">
        <v>2663</v>
      </c>
      <c r="F253" s="84" t="s">
        <v>3937</v>
      </c>
      <c r="G253" s="68" t="s">
        <v>3036</v>
      </c>
      <c r="H253" s="68" t="s">
        <v>1270</v>
      </c>
      <c r="I253" s="68" t="s">
        <v>548</v>
      </c>
      <c r="J253" s="68" t="str">
        <f t="shared" si="3"/>
        <v>MP302010100104. Mejorar 20.000 metros cuadrados de espacio público integral en el Departamento del Valle del Cauca, durante el periodo de gobierno.</v>
      </c>
      <c r="K253" s="68" t="s">
        <v>242</v>
      </c>
      <c r="M253" s="144" t="s">
        <v>85</v>
      </c>
      <c r="N253" s="24">
        <v>80000</v>
      </c>
      <c r="O253" s="24">
        <v>2019</v>
      </c>
      <c r="P253" s="24">
        <v>20000</v>
      </c>
      <c r="Q253" s="24">
        <v>0</v>
      </c>
      <c r="R253" s="24">
        <v>6000</v>
      </c>
      <c r="S253" s="24">
        <v>16000</v>
      </c>
      <c r="T253" s="24">
        <v>20000</v>
      </c>
      <c r="U253" s="84">
        <v>30201001</v>
      </c>
      <c r="V253" s="61" t="s">
        <v>5101</v>
      </c>
    </row>
    <row r="254" spans="1:22" s="18" customFormat="1" ht="52" hidden="1" x14ac:dyDescent="0.3">
      <c r="A254" s="134">
        <v>251</v>
      </c>
      <c r="B254" s="68"/>
      <c r="C254" s="25" t="s">
        <v>3572</v>
      </c>
      <c r="D254" s="25" t="s">
        <v>3678</v>
      </c>
      <c r="E254" s="84" t="s">
        <v>2664</v>
      </c>
      <c r="F254" s="84" t="s">
        <v>3938</v>
      </c>
      <c r="G254" s="68" t="s">
        <v>3037</v>
      </c>
      <c r="H254" s="68" t="s">
        <v>1278</v>
      </c>
      <c r="I254" s="68" t="s">
        <v>553</v>
      </c>
      <c r="J254" s="68" t="str">
        <f t="shared" si="3"/>
        <v>MP302020100101. Elaborar 28 estudios y diseños de obras priorizadas en el PDA de agua potable y saneamiento básico durante el periodo de gobierno</v>
      </c>
      <c r="K254" s="68" t="s">
        <v>550</v>
      </c>
      <c r="M254" s="68" t="s">
        <v>85</v>
      </c>
      <c r="N254" s="24">
        <v>123</v>
      </c>
      <c r="O254" s="24">
        <v>2019</v>
      </c>
      <c r="P254" s="24">
        <v>28</v>
      </c>
      <c r="Q254" s="24">
        <v>7</v>
      </c>
      <c r="R254" s="24">
        <v>14</v>
      </c>
      <c r="S254" s="24">
        <v>21</v>
      </c>
      <c r="T254" s="24">
        <v>28</v>
      </c>
      <c r="U254" s="84">
        <v>30202001</v>
      </c>
      <c r="V254" s="61" t="s">
        <v>5102</v>
      </c>
    </row>
    <row r="255" spans="1:22" s="15" customFormat="1" ht="52" hidden="1" x14ac:dyDescent="0.3">
      <c r="A255" s="134">
        <v>252</v>
      </c>
      <c r="B255" s="25"/>
      <c r="C255" s="25" t="s">
        <v>3572</v>
      </c>
      <c r="D255" s="25" t="s">
        <v>3678</v>
      </c>
      <c r="E255" s="84" t="s">
        <v>2664</v>
      </c>
      <c r="F255" s="84" t="s">
        <v>3939</v>
      </c>
      <c r="G255" s="68" t="s">
        <v>3038</v>
      </c>
      <c r="H255" s="25" t="s">
        <v>1278</v>
      </c>
      <c r="I255" s="68" t="s">
        <v>555</v>
      </c>
      <c r="J255" s="68" t="str">
        <f t="shared" si="3"/>
        <v>MP302020100102. Construir 24 obras de agua potable y saneamiento básico en zonas rurales y urbanas del departamento en el marco del PDA durante el periodo de gobierno</v>
      </c>
      <c r="K255" s="68" t="s">
        <v>550</v>
      </c>
      <c r="M255" s="25" t="s">
        <v>85</v>
      </c>
      <c r="N255" s="133">
        <v>55</v>
      </c>
      <c r="O255" s="133">
        <v>2019</v>
      </c>
      <c r="P255" s="133">
        <v>24</v>
      </c>
      <c r="Q255" s="133">
        <v>6</v>
      </c>
      <c r="R255" s="133">
        <v>12</v>
      </c>
      <c r="S255" s="133">
        <v>18</v>
      </c>
      <c r="T255" s="133">
        <v>24</v>
      </c>
      <c r="U255" s="84">
        <v>30202001</v>
      </c>
      <c r="V255" s="61" t="s">
        <v>5102</v>
      </c>
    </row>
    <row r="256" spans="1:22" s="15" customFormat="1" ht="78" hidden="1" x14ac:dyDescent="0.3">
      <c r="A256" s="134">
        <v>253</v>
      </c>
      <c r="B256" s="25"/>
      <c r="C256" s="25" t="s">
        <v>3572</v>
      </c>
      <c r="D256" s="25" t="s">
        <v>3678</v>
      </c>
      <c r="E256" s="84" t="s">
        <v>2664</v>
      </c>
      <c r="F256" s="84" t="s">
        <v>3940</v>
      </c>
      <c r="G256" s="68" t="s">
        <v>3039</v>
      </c>
      <c r="H256" s="25" t="s">
        <v>1278</v>
      </c>
      <c r="I256" s="68" t="s">
        <v>1947</v>
      </c>
      <c r="J256" s="68" t="str">
        <f t="shared" si="3"/>
        <v>MP302020100103. Desarrollar anualmente el 100% de las acciones necesarias para el cumplimiento de los objetos de la política del sector en el marco del Plan Departamental de Manejo Empresarial de los Servicios de Agua y Saneamiento básico PDA del Valle del Cauca</v>
      </c>
      <c r="K256" s="68" t="s">
        <v>550</v>
      </c>
      <c r="M256" s="25" t="s">
        <v>77</v>
      </c>
      <c r="N256" s="132">
        <v>1</v>
      </c>
      <c r="O256" s="133">
        <v>2019</v>
      </c>
      <c r="P256" s="132">
        <v>1</v>
      </c>
      <c r="Q256" s="133">
        <v>100</v>
      </c>
      <c r="R256" s="133">
        <v>100</v>
      </c>
      <c r="S256" s="133">
        <v>100</v>
      </c>
      <c r="T256" s="133">
        <v>100</v>
      </c>
      <c r="U256" s="84">
        <v>30202001</v>
      </c>
      <c r="V256" s="61" t="s">
        <v>5102</v>
      </c>
    </row>
    <row r="257" spans="1:22" s="15" customFormat="1" ht="65" hidden="1" x14ac:dyDescent="0.3">
      <c r="A257" s="134">
        <v>254</v>
      </c>
      <c r="B257" s="25"/>
      <c r="C257" s="25" t="s">
        <v>3572</v>
      </c>
      <c r="D257" s="25" t="s">
        <v>3678</v>
      </c>
      <c r="E257" s="84" t="s">
        <v>2664</v>
      </c>
      <c r="F257" s="84" t="s">
        <v>3941</v>
      </c>
      <c r="G257" s="68" t="s">
        <v>3040</v>
      </c>
      <c r="H257" s="25" t="s">
        <v>1278</v>
      </c>
      <c r="I257" s="68" t="s">
        <v>558</v>
      </c>
      <c r="J257" s="68" t="str">
        <f t="shared" si="3"/>
        <v>MP302020100104. Asesorar 52 proyectos de agua potable y saneamiento básico en el cumplimiento de los mínimos ambientales, permisos ambientales y PSMV durante el periodo de gobierno</v>
      </c>
      <c r="K257" s="68" t="s">
        <v>550</v>
      </c>
      <c r="M257" s="25" t="s">
        <v>85</v>
      </c>
      <c r="N257" s="133">
        <v>178</v>
      </c>
      <c r="O257" s="133">
        <v>2019</v>
      </c>
      <c r="P257" s="133">
        <v>52</v>
      </c>
      <c r="Q257" s="133">
        <v>13</v>
      </c>
      <c r="R257" s="133">
        <v>26</v>
      </c>
      <c r="S257" s="133">
        <v>39</v>
      </c>
      <c r="T257" s="133">
        <v>52</v>
      </c>
      <c r="U257" s="84">
        <v>30202001</v>
      </c>
      <c r="V257" s="61" t="s">
        <v>5102</v>
      </c>
    </row>
    <row r="258" spans="1:22" s="15" customFormat="1" ht="65" hidden="1" x14ac:dyDescent="0.3">
      <c r="A258" s="134">
        <v>255</v>
      </c>
      <c r="B258" s="25"/>
      <c r="C258" s="25" t="s">
        <v>3572</v>
      </c>
      <c r="D258" s="25" t="s">
        <v>3678</v>
      </c>
      <c r="E258" s="84" t="s">
        <v>2664</v>
      </c>
      <c r="F258" s="84" t="s">
        <v>3942</v>
      </c>
      <c r="G258" s="68" t="s">
        <v>3041</v>
      </c>
      <c r="H258" s="25" t="s">
        <v>1278</v>
      </c>
      <c r="I258" s="68" t="s">
        <v>560</v>
      </c>
      <c r="J258" s="68" t="str">
        <f t="shared" si="3"/>
        <v>MP302020100105. Implementar un plan ambiental sectorial de agua potable y saneamiento básico en las zonas urbanas y rurales del departamento del Valle del Cauca durante el periodo de gobierno</v>
      </c>
      <c r="K258" s="68" t="s">
        <v>550</v>
      </c>
      <c r="M258" s="25" t="s">
        <v>77</v>
      </c>
      <c r="N258" s="133">
        <v>1</v>
      </c>
      <c r="O258" s="133">
        <v>2019</v>
      </c>
      <c r="P258" s="133">
        <v>1</v>
      </c>
      <c r="Q258" s="133">
        <v>1</v>
      </c>
      <c r="R258" s="133">
        <v>1</v>
      </c>
      <c r="S258" s="133">
        <v>1</v>
      </c>
      <c r="T258" s="133">
        <v>1</v>
      </c>
      <c r="U258" s="84">
        <v>30202001</v>
      </c>
      <c r="V258" s="61" t="s">
        <v>5102</v>
      </c>
    </row>
    <row r="259" spans="1:22" s="15" customFormat="1" ht="39" hidden="1" x14ac:dyDescent="0.3">
      <c r="A259" s="134">
        <v>256</v>
      </c>
      <c r="B259" s="25"/>
      <c r="C259" s="25" t="s">
        <v>3572</v>
      </c>
      <c r="D259" s="25" t="s">
        <v>3678</v>
      </c>
      <c r="E259" s="84" t="s">
        <v>2664</v>
      </c>
      <c r="F259" s="84" t="s">
        <v>3943</v>
      </c>
      <c r="G259" s="68" t="s">
        <v>3042</v>
      </c>
      <c r="H259" s="25" t="s">
        <v>1278</v>
      </c>
      <c r="I259" s="68" t="s">
        <v>562</v>
      </c>
      <c r="J259" s="68" t="str">
        <f t="shared" si="3"/>
        <v>MP302020100106. Reponer 9000 metro(s) de redes de acueducto en sistemas operados por ACUAVALLE S.A. E.S.P. en el cuatrienio</v>
      </c>
      <c r="K259" s="68" t="s">
        <v>563</v>
      </c>
      <c r="M259" s="25" t="s">
        <v>85</v>
      </c>
      <c r="N259" s="133">
        <v>3000</v>
      </c>
      <c r="O259" s="133">
        <v>2019</v>
      </c>
      <c r="P259" s="133">
        <v>9000</v>
      </c>
      <c r="Q259" s="133">
        <v>3000</v>
      </c>
      <c r="R259" s="133">
        <v>5000</v>
      </c>
      <c r="S259" s="133">
        <v>7000</v>
      </c>
      <c r="T259" s="133">
        <v>9000</v>
      </c>
      <c r="U259" s="84">
        <v>30202001</v>
      </c>
      <c r="V259" s="61" t="s">
        <v>5102</v>
      </c>
    </row>
    <row r="260" spans="1:22" s="15" customFormat="1" ht="52" hidden="1" x14ac:dyDescent="0.3">
      <c r="A260" s="134">
        <v>257</v>
      </c>
      <c r="B260" s="25"/>
      <c r="C260" s="25" t="s">
        <v>3572</v>
      </c>
      <c r="D260" s="25" t="s">
        <v>3678</v>
      </c>
      <c r="E260" s="84" t="s">
        <v>2664</v>
      </c>
      <c r="F260" s="84" t="s">
        <v>3944</v>
      </c>
      <c r="G260" s="68" t="s">
        <v>3043</v>
      </c>
      <c r="H260" s="25" t="s">
        <v>1278</v>
      </c>
      <c r="I260" s="68" t="s">
        <v>565</v>
      </c>
      <c r="J260" s="68" t="str">
        <f t="shared" si="3"/>
        <v>MP302020100107. Elaborar 12 estudios y diseños para la optimización de plantas de tratamiento en los sistemas de acueducto operados por ACUAVALLE S.A. E.S.P. en el cuatrienio</v>
      </c>
      <c r="K260" s="68" t="s">
        <v>563</v>
      </c>
      <c r="M260" s="25" t="s">
        <v>85</v>
      </c>
      <c r="N260" s="133">
        <v>2</v>
      </c>
      <c r="O260" s="133">
        <v>2019</v>
      </c>
      <c r="P260" s="133">
        <v>12</v>
      </c>
      <c r="Q260" s="133">
        <v>3</v>
      </c>
      <c r="R260" s="133">
        <v>6</v>
      </c>
      <c r="S260" s="133">
        <v>9</v>
      </c>
      <c r="T260" s="133">
        <v>12</v>
      </c>
      <c r="U260" s="84">
        <v>30202001</v>
      </c>
      <c r="V260" s="61" t="s">
        <v>5102</v>
      </c>
    </row>
    <row r="261" spans="1:22" s="15" customFormat="1" ht="52" hidden="1" x14ac:dyDescent="0.3">
      <c r="A261" s="134">
        <v>258</v>
      </c>
      <c r="B261" s="25"/>
      <c r="C261" s="25" t="s">
        <v>3572</v>
      </c>
      <c r="D261" s="25" t="s">
        <v>3678</v>
      </c>
      <c r="E261" s="84" t="s">
        <v>2664</v>
      </c>
      <c r="F261" s="84" t="s">
        <v>3945</v>
      </c>
      <c r="G261" s="68" t="s">
        <v>3044</v>
      </c>
      <c r="H261" s="25" t="s">
        <v>1278</v>
      </c>
      <c r="I261" s="68" t="s">
        <v>567</v>
      </c>
      <c r="J261" s="68" t="str">
        <f t="shared" ref="J261:J324" si="4">G261&amp;". "&amp;I261</f>
        <v>MP302020100108. Optimizar 16 plantas de tratamiento de agua potable en sistemas de acueducto operados por ACUAVALLE S.A. E.S.P. en el cuatrienio</v>
      </c>
      <c r="K261" s="68" t="s">
        <v>563</v>
      </c>
      <c r="M261" s="25" t="s">
        <v>85</v>
      </c>
      <c r="N261" s="133">
        <v>3</v>
      </c>
      <c r="O261" s="133">
        <v>2019</v>
      </c>
      <c r="P261" s="133">
        <v>16</v>
      </c>
      <c r="Q261" s="133">
        <v>4</v>
      </c>
      <c r="R261" s="133">
        <v>8</v>
      </c>
      <c r="S261" s="133">
        <v>12</v>
      </c>
      <c r="T261" s="133">
        <v>16</v>
      </c>
      <c r="U261" s="84">
        <v>30202001</v>
      </c>
      <c r="V261" s="61" t="s">
        <v>5102</v>
      </c>
    </row>
    <row r="262" spans="1:22" s="15" customFormat="1" ht="39" hidden="1" x14ac:dyDescent="0.3">
      <c r="A262" s="134">
        <v>259</v>
      </c>
      <c r="B262" s="25"/>
      <c r="C262" s="25" t="s">
        <v>3572</v>
      </c>
      <c r="D262" s="25" t="s">
        <v>3678</v>
      </c>
      <c r="E262" s="84" t="s">
        <v>2664</v>
      </c>
      <c r="F262" s="84" t="s">
        <v>3946</v>
      </c>
      <c r="G262" s="68" t="s">
        <v>3045</v>
      </c>
      <c r="H262" s="25" t="s">
        <v>1278</v>
      </c>
      <c r="I262" s="68" t="s">
        <v>569</v>
      </c>
      <c r="J262" s="68" t="str">
        <f t="shared" si="4"/>
        <v>MP302020100109. Reponer 7000 metros(s) de redes de alcantarillado en sistemas operados por ACUAVALLE S.A. E.S.P. en el cuatrienio</v>
      </c>
      <c r="K262" s="68" t="s">
        <v>563</v>
      </c>
      <c r="M262" s="25" t="s">
        <v>85</v>
      </c>
      <c r="N262" s="133">
        <v>1800</v>
      </c>
      <c r="O262" s="133">
        <v>2019</v>
      </c>
      <c r="P262" s="133">
        <v>7000</v>
      </c>
      <c r="Q262" s="133">
        <v>3000</v>
      </c>
      <c r="R262" s="133">
        <v>5000</v>
      </c>
      <c r="S262" s="133">
        <v>6000</v>
      </c>
      <c r="T262" s="133">
        <v>7000</v>
      </c>
      <c r="U262" s="84">
        <v>30202001</v>
      </c>
      <c r="V262" s="61" t="s">
        <v>5102</v>
      </c>
    </row>
    <row r="263" spans="1:22" s="15" customFormat="1" ht="52" hidden="1" x14ac:dyDescent="0.3">
      <c r="A263" s="134">
        <v>260</v>
      </c>
      <c r="B263" s="25"/>
      <c r="C263" s="25" t="s">
        <v>3572</v>
      </c>
      <c r="D263" s="25" t="s">
        <v>3678</v>
      </c>
      <c r="E263" s="63" t="s">
        <v>2664</v>
      </c>
      <c r="F263" s="84" t="s">
        <v>3947</v>
      </c>
      <c r="G263" s="68" t="s">
        <v>3046</v>
      </c>
      <c r="H263" s="25" t="s">
        <v>1278</v>
      </c>
      <c r="I263" s="68" t="s">
        <v>570</v>
      </c>
      <c r="J263" s="68" t="str">
        <f t="shared" si="4"/>
        <v xml:space="preserve">MP302020100110. Actualizar 16 planes de saneamientos y manejo de vertimiento PSMV en sistemas de alcantarillado operados por ACUAVALLE E.S.P en cuatrienio </v>
      </c>
      <c r="K263" s="68" t="s">
        <v>563</v>
      </c>
      <c r="M263" s="134" t="s">
        <v>189</v>
      </c>
      <c r="N263" s="133">
        <v>2</v>
      </c>
      <c r="O263" s="133">
        <v>2019</v>
      </c>
      <c r="P263" s="133">
        <v>16</v>
      </c>
      <c r="Q263" s="133">
        <v>4</v>
      </c>
      <c r="R263" s="133">
        <v>8</v>
      </c>
      <c r="S263" s="133">
        <v>12</v>
      </c>
      <c r="T263" s="133">
        <v>16</v>
      </c>
      <c r="U263" s="84">
        <v>30202001</v>
      </c>
      <c r="V263" s="61" t="s">
        <v>5102</v>
      </c>
    </row>
    <row r="264" spans="1:22" s="15" customFormat="1" ht="65" hidden="1" x14ac:dyDescent="0.3">
      <c r="A264" s="134">
        <v>261</v>
      </c>
      <c r="B264" s="25"/>
      <c r="C264" s="25" t="s">
        <v>3572</v>
      </c>
      <c r="D264" s="25" t="s">
        <v>3678</v>
      </c>
      <c r="E264" s="63" t="s">
        <v>2664</v>
      </c>
      <c r="F264" s="84" t="s">
        <v>3948</v>
      </c>
      <c r="G264" s="68" t="s">
        <v>3047</v>
      </c>
      <c r="H264" s="25" t="s">
        <v>1278</v>
      </c>
      <c r="I264" s="68" t="s">
        <v>572</v>
      </c>
      <c r="J264" s="68" t="str">
        <f t="shared" si="4"/>
        <v>MP302020100111. Ejecutar 3 proyectos de preinversión para ampliar y/o mejorar la cobertura de servicios públicos en materia de vivienda y hábitat en el Departamento del Valle del Cauca durante el periodo de gobierno</v>
      </c>
      <c r="K264" s="68" t="s">
        <v>242</v>
      </c>
      <c r="M264" s="134" t="s">
        <v>85</v>
      </c>
      <c r="N264" s="133">
        <v>1</v>
      </c>
      <c r="O264" s="133">
        <v>2019</v>
      </c>
      <c r="P264" s="133">
        <v>3</v>
      </c>
      <c r="Q264" s="133">
        <v>0</v>
      </c>
      <c r="R264" s="133">
        <v>0</v>
      </c>
      <c r="S264" s="133">
        <v>2</v>
      </c>
      <c r="T264" s="133">
        <v>3</v>
      </c>
      <c r="U264" s="84">
        <v>30202001</v>
      </c>
      <c r="V264" s="61" t="s">
        <v>5102</v>
      </c>
    </row>
    <row r="265" spans="1:22" s="15" customFormat="1" ht="39" hidden="1" x14ac:dyDescent="0.3">
      <c r="A265" s="134">
        <v>262</v>
      </c>
      <c r="B265" s="25"/>
      <c r="C265" s="25" t="s">
        <v>3573</v>
      </c>
      <c r="D265" s="25" t="s">
        <v>3679</v>
      </c>
      <c r="E265" s="63" t="s">
        <v>2665</v>
      </c>
      <c r="F265" s="84" t="s">
        <v>3949</v>
      </c>
      <c r="G265" s="25" t="s">
        <v>3048</v>
      </c>
      <c r="H265" s="25" t="s">
        <v>1286</v>
      </c>
      <c r="I265" s="68" t="s">
        <v>575</v>
      </c>
      <c r="J265" s="68" t="str">
        <f t="shared" si="4"/>
        <v>MP302020200201. Construir un relleno sanitario en la subregión norte del departamento del Valle del Cauca</v>
      </c>
      <c r="K265" s="68" t="s">
        <v>550</v>
      </c>
      <c r="M265" s="25" t="s">
        <v>85</v>
      </c>
      <c r="N265" s="133">
        <v>0</v>
      </c>
      <c r="O265" s="133">
        <v>2019</v>
      </c>
      <c r="P265" s="133">
        <v>1</v>
      </c>
      <c r="Q265" s="133">
        <v>0</v>
      </c>
      <c r="R265" s="133">
        <v>0</v>
      </c>
      <c r="S265" s="133">
        <v>0</v>
      </c>
      <c r="T265" s="133">
        <v>1</v>
      </c>
      <c r="U265" s="84">
        <v>30202002</v>
      </c>
      <c r="V265" s="61" t="s">
        <v>5103</v>
      </c>
    </row>
    <row r="266" spans="1:22" s="15" customFormat="1" ht="39" hidden="1" x14ac:dyDescent="0.3">
      <c r="A266" s="134">
        <v>263</v>
      </c>
      <c r="B266" s="25"/>
      <c r="C266" s="25" t="s">
        <v>3573</v>
      </c>
      <c r="D266" s="25" t="s">
        <v>3679</v>
      </c>
      <c r="E266" s="63" t="s">
        <v>2665</v>
      </c>
      <c r="F266" s="84" t="s">
        <v>3950</v>
      </c>
      <c r="G266" s="25" t="s">
        <v>3049</v>
      </c>
      <c r="H266" s="25" t="s">
        <v>1286</v>
      </c>
      <c r="I266" s="68" t="s">
        <v>576</v>
      </c>
      <c r="J266" s="68" t="str">
        <f t="shared" si="4"/>
        <v>MP302020200202. Actualizar un estudio para la construcción del relleno sanitario de la subregión norte del departamento del Valle del Cauca</v>
      </c>
      <c r="K266" s="68" t="s">
        <v>550</v>
      </c>
      <c r="M266" s="25" t="s">
        <v>85</v>
      </c>
      <c r="N266" s="133">
        <v>0</v>
      </c>
      <c r="O266" s="133">
        <v>2019</v>
      </c>
      <c r="P266" s="133">
        <v>1</v>
      </c>
      <c r="Q266" s="133">
        <v>0</v>
      </c>
      <c r="R266" s="133">
        <v>0</v>
      </c>
      <c r="S266" s="133">
        <v>1</v>
      </c>
      <c r="T266" s="133">
        <v>1</v>
      </c>
      <c r="U266" s="84">
        <v>30202002</v>
      </c>
      <c r="V266" s="61" t="s">
        <v>5103</v>
      </c>
    </row>
    <row r="267" spans="1:22" s="15" customFormat="1" ht="65" hidden="1" x14ac:dyDescent="0.3">
      <c r="A267" s="134">
        <v>264</v>
      </c>
      <c r="B267" s="89"/>
      <c r="C267" s="25" t="s">
        <v>3573</v>
      </c>
      <c r="D267" s="25" t="s">
        <v>3679</v>
      </c>
      <c r="E267" s="63" t="s">
        <v>2665</v>
      </c>
      <c r="F267" s="84" t="s">
        <v>3951</v>
      </c>
      <c r="G267" s="25" t="s">
        <v>3050</v>
      </c>
      <c r="H267" s="68" t="s">
        <v>1286</v>
      </c>
      <c r="I267" s="89" t="s">
        <v>578</v>
      </c>
      <c r="J267" s="68" t="str">
        <f t="shared" si="4"/>
        <v>MP302020200203. Realizar los estudios de prefactibilidad de un modelo piloto de aprovechamiento sostenible de residuos de Construcción en la subregión Sur del Departamento del Valle del Cauca</v>
      </c>
      <c r="K267" s="68" t="s">
        <v>317</v>
      </c>
      <c r="M267" s="89" t="s">
        <v>85</v>
      </c>
      <c r="N267" s="24">
        <v>0</v>
      </c>
      <c r="O267" s="24">
        <v>2019</v>
      </c>
      <c r="P267" s="145">
        <v>1</v>
      </c>
      <c r="Q267" s="24">
        <v>0</v>
      </c>
      <c r="R267" s="24">
        <v>0</v>
      </c>
      <c r="S267" s="24">
        <v>0</v>
      </c>
      <c r="T267" s="24">
        <v>1</v>
      </c>
      <c r="U267" s="84">
        <v>30202002</v>
      </c>
      <c r="V267" s="61" t="s">
        <v>5103</v>
      </c>
    </row>
    <row r="268" spans="1:22" s="15" customFormat="1" ht="52" hidden="1" x14ac:dyDescent="0.3">
      <c r="A268" s="134">
        <v>265</v>
      </c>
      <c r="B268" s="25"/>
      <c r="C268" s="25" t="s">
        <v>3574</v>
      </c>
      <c r="D268" s="25" t="s">
        <v>3678</v>
      </c>
      <c r="E268" s="63" t="s">
        <v>2666</v>
      </c>
      <c r="F268" s="84" t="s">
        <v>3952</v>
      </c>
      <c r="G268" s="25" t="s">
        <v>3051</v>
      </c>
      <c r="H268" s="25" t="s">
        <v>1292</v>
      </c>
      <c r="I268" s="68" t="s">
        <v>584</v>
      </c>
      <c r="J268" s="68" t="str">
        <f t="shared" si="4"/>
        <v>MP303010100101. Aumentar a 6000 la población estudiantil del INTEP en programas Técnicos Profesionales, Tecnológicos y Profesionales Universitarios</v>
      </c>
      <c r="K268" s="68" t="s">
        <v>1849</v>
      </c>
      <c r="M268" s="134" t="s">
        <v>85</v>
      </c>
      <c r="N268" s="133">
        <v>4.9550000000000001</v>
      </c>
      <c r="O268" s="133">
        <v>2019</v>
      </c>
      <c r="P268" s="137">
        <v>6000</v>
      </c>
      <c r="Q268" s="133">
        <v>5250</v>
      </c>
      <c r="R268" s="133">
        <v>5500</v>
      </c>
      <c r="S268" s="133">
        <v>5750</v>
      </c>
      <c r="T268" s="133">
        <v>6000</v>
      </c>
      <c r="U268" s="84">
        <v>30301001</v>
      </c>
      <c r="V268" s="61" t="s">
        <v>5104</v>
      </c>
    </row>
    <row r="269" spans="1:22" s="15" customFormat="1" ht="65" hidden="1" x14ac:dyDescent="0.3">
      <c r="A269" s="134">
        <v>266</v>
      </c>
      <c r="B269" s="25"/>
      <c r="C269" s="25" t="s">
        <v>3574</v>
      </c>
      <c r="D269" s="25" t="s">
        <v>3678</v>
      </c>
      <c r="E269" s="63" t="s">
        <v>2666</v>
      </c>
      <c r="F269" s="84" t="s">
        <v>3953</v>
      </c>
      <c r="G269" s="25" t="s">
        <v>3052</v>
      </c>
      <c r="H269" s="25" t="s">
        <v>1292</v>
      </c>
      <c r="I269" s="68" t="s">
        <v>586</v>
      </c>
      <c r="J269" s="68" t="str">
        <f t="shared" si="4"/>
        <v>MP303010100102. Incrementar en 589 el número de estudiantes de pregrado de la Unidad Central del Valle del Cauca - UCEVA, para el periodo 2020- 2023 con enfasis en ampliar cobertura de Educación Superior en el Valle del Cauca</v>
      </c>
      <c r="K269" s="68" t="s">
        <v>587</v>
      </c>
      <c r="M269" s="134" t="s">
        <v>85</v>
      </c>
      <c r="N269" s="133">
        <v>3933</v>
      </c>
      <c r="O269" s="133">
        <v>2019</v>
      </c>
      <c r="P269" s="133">
        <v>4522</v>
      </c>
      <c r="Q269" s="133">
        <v>4033</v>
      </c>
      <c r="R269" s="133">
        <v>4133</v>
      </c>
      <c r="S269" s="133">
        <v>4233</v>
      </c>
      <c r="T269" s="133">
        <v>4522</v>
      </c>
      <c r="U269" s="84">
        <v>30301001</v>
      </c>
      <c r="V269" s="61" t="s">
        <v>5104</v>
      </c>
    </row>
    <row r="270" spans="1:22" s="15" customFormat="1" ht="78" hidden="1" x14ac:dyDescent="0.3">
      <c r="A270" s="134">
        <v>267</v>
      </c>
      <c r="B270" s="25"/>
      <c r="C270" s="25" t="s">
        <v>3574</v>
      </c>
      <c r="D270" s="25" t="s">
        <v>3678</v>
      </c>
      <c r="E270" s="63" t="s">
        <v>2666</v>
      </c>
      <c r="F270" s="84" t="s">
        <v>3954</v>
      </c>
      <c r="G270" s="25" t="s">
        <v>3053</v>
      </c>
      <c r="H270" s="25" t="s">
        <v>1292</v>
      </c>
      <c r="I270" s="68" t="s">
        <v>589</v>
      </c>
      <c r="J270" s="68" t="str">
        <f t="shared" si="4"/>
        <v>MP303010100103. Incrementar en 5% el desarrollo de infraestructura física de la Unidad Central del Valle del Cauca - UCEVA, para el periodo 2020- 2023 en concordancia con el Plan de Ordenamiento Fisico y así garantizar la prestación del servicio Educativo</v>
      </c>
      <c r="K270" s="68" t="s">
        <v>587</v>
      </c>
      <c r="M270" s="134" t="s">
        <v>85</v>
      </c>
      <c r="N270" s="132">
        <v>0.18</v>
      </c>
      <c r="O270" s="133">
        <v>2019</v>
      </c>
      <c r="P270" s="132">
        <v>0.23</v>
      </c>
      <c r="Q270" s="133">
        <v>19</v>
      </c>
      <c r="R270" s="133">
        <v>20</v>
      </c>
      <c r="S270" s="133">
        <v>22</v>
      </c>
      <c r="T270" s="133">
        <v>23</v>
      </c>
      <c r="U270" s="84">
        <v>30301001</v>
      </c>
      <c r="V270" s="61" t="s">
        <v>5104</v>
      </c>
    </row>
    <row r="271" spans="1:22" s="15" customFormat="1" ht="52" hidden="1" x14ac:dyDescent="0.3">
      <c r="A271" s="134">
        <v>268</v>
      </c>
      <c r="B271" s="25"/>
      <c r="C271" s="25" t="s">
        <v>3574</v>
      </c>
      <c r="D271" s="25" t="s">
        <v>3678</v>
      </c>
      <c r="E271" s="63" t="s">
        <v>2666</v>
      </c>
      <c r="F271" s="84" t="s">
        <v>3955</v>
      </c>
      <c r="G271" s="25" t="s">
        <v>3054</v>
      </c>
      <c r="H271" s="25" t="s">
        <v>1292</v>
      </c>
      <c r="I271" s="68" t="s">
        <v>591</v>
      </c>
      <c r="J271" s="68" t="str">
        <f t="shared" si="4"/>
        <v>MP303010100104. Incrementar en 450 el número de estudiantes matriculados de la Universidad del Pacífico, para el periodo 2020-2023, incluyendo otras modalidades</v>
      </c>
      <c r="K271" s="68" t="s">
        <v>592</v>
      </c>
      <c r="M271" s="134" t="s">
        <v>85</v>
      </c>
      <c r="N271" s="133">
        <v>3000</v>
      </c>
      <c r="O271" s="133">
        <v>2019</v>
      </c>
      <c r="P271" s="133">
        <v>3450</v>
      </c>
      <c r="Q271" s="133">
        <v>3000</v>
      </c>
      <c r="R271" s="133">
        <v>3100</v>
      </c>
      <c r="S271" s="133">
        <v>3300</v>
      </c>
      <c r="T271" s="133">
        <v>3450</v>
      </c>
      <c r="U271" s="84">
        <v>30301001</v>
      </c>
      <c r="V271" s="61" t="s">
        <v>5104</v>
      </c>
    </row>
    <row r="272" spans="1:22" s="15" customFormat="1" ht="65" hidden="1" x14ac:dyDescent="0.3">
      <c r="A272" s="134">
        <v>269</v>
      </c>
      <c r="B272" s="25"/>
      <c r="C272" s="25" t="s">
        <v>3574</v>
      </c>
      <c r="D272" s="25" t="s">
        <v>3678</v>
      </c>
      <c r="E272" s="63" t="s">
        <v>2666</v>
      </c>
      <c r="F272" s="84" t="s">
        <v>3956</v>
      </c>
      <c r="G272" s="25" t="s">
        <v>3055</v>
      </c>
      <c r="H272" s="25" t="s">
        <v>1292</v>
      </c>
      <c r="I272" s="68" t="s">
        <v>594</v>
      </c>
      <c r="J272" s="68" t="str">
        <f t="shared" si="4"/>
        <v>MP303010100105. Incrementar en 15% el desarrollo de infraestructura fisica del campus de la Universidad del Pacífico, para el periodo 2020-2023 de acuerdo a su Plan Maestro de Infraestructura</v>
      </c>
      <c r="K272" s="68" t="s">
        <v>592</v>
      </c>
      <c r="M272" s="134" t="s">
        <v>85</v>
      </c>
      <c r="N272" s="132">
        <v>0.2</v>
      </c>
      <c r="O272" s="133">
        <v>2019</v>
      </c>
      <c r="P272" s="132">
        <v>0.35</v>
      </c>
      <c r="Q272" s="133">
        <v>23</v>
      </c>
      <c r="R272" s="133">
        <v>25</v>
      </c>
      <c r="S272" s="133">
        <v>30</v>
      </c>
      <c r="T272" s="133">
        <v>35</v>
      </c>
      <c r="U272" s="84">
        <v>30301001</v>
      </c>
      <c r="V272" s="61" t="s">
        <v>5104</v>
      </c>
    </row>
    <row r="273" spans="1:22" s="15" customFormat="1" ht="78" hidden="1" x14ac:dyDescent="0.3">
      <c r="A273" s="134">
        <v>270</v>
      </c>
      <c r="B273" s="25"/>
      <c r="C273" s="25" t="s">
        <v>3574</v>
      </c>
      <c r="D273" s="25" t="s">
        <v>3678</v>
      </c>
      <c r="E273" s="63" t="s">
        <v>2666</v>
      </c>
      <c r="F273" s="84" t="s">
        <v>3957</v>
      </c>
      <c r="G273" s="25" t="s">
        <v>3056</v>
      </c>
      <c r="H273" s="25" t="s">
        <v>1292</v>
      </c>
      <c r="I273" s="68" t="s">
        <v>596</v>
      </c>
      <c r="J273" s="68" t="str">
        <f t="shared" si="4"/>
        <v>MP303010100106. Incrementar en 3.182 el número de estudiantes de pregrado de la Universidad del Valle, para el periodo 2020-2023, con énfasis en ampliar cobertura para las sedes que se encuentran en las distintas subregiones del Valle del Cauca.</v>
      </c>
      <c r="K273" s="68" t="s">
        <v>580</v>
      </c>
      <c r="M273" s="134" t="s">
        <v>85</v>
      </c>
      <c r="N273" s="133">
        <v>25960</v>
      </c>
      <c r="O273" s="133">
        <v>2019</v>
      </c>
      <c r="P273" s="133">
        <v>29.141999999999999</v>
      </c>
      <c r="Q273" s="133">
        <v>25960</v>
      </c>
      <c r="R273" s="133">
        <v>26615</v>
      </c>
      <c r="S273" s="133">
        <v>27599</v>
      </c>
      <c r="T273" s="133">
        <v>29142</v>
      </c>
      <c r="U273" s="84">
        <v>30301001</v>
      </c>
      <c r="V273" s="61" t="s">
        <v>5104</v>
      </c>
    </row>
    <row r="274" spans="1:22" s="15" customFormat="1" ht="78" hidden="1" x14ac:dyDescent="0.3">
      <c r="A274" s="134">
        <v>271</v>
      </c>
      <c r="B274" s="25"/>
      <c r="C274" s="25" t="s">
        <v>3574</v>
      </c>
      <c r="D274" s="25" t="s">
        <v>3678</v>
      </c>
      <c r="E274" s="63" t="s">
        <v>2666</v>
      </c>
      <c r="F274" s="84" t="s">
        <v>3958</v>
      </c>
      <c r="G274" s="25" t="s">
        <v>3057</v>
      </c>
      <c r="H274" s="25" t="s">
        <v>1292</v>
      </c>
      <c r="I274" s="68" t="s">
        <v>598</v>
      </c>
      <c r="J274" s="68" t="str">
        <f t="shared" si="4"/>
        <v>MP303010100107. Incrementar en 200 el número de estudiantes de pregrado de la Universidad Nacional de Colombia sede Palmira, para el periodo 2020-2023, con énfasis en ampliar cobertura en la sede que se encuentran en la subregión centro del Valle del Cauca.</v>
      </c>
      <c r="K274" s="68" t="s">
        <v>599</v>
      </c>
      <c r="M274" s="134" t="s">
        <v>85</v>
      </c>
      <c r="N274" s="133">
        <v>2500</v>
      </c>
      <c r="O274" s="133">
        <v>2019</v>
      </c>
      <c r="P274" s="133">
        <v>2700</v>
      </c>
      <c r="Q274" s="133">
        <v>2500</v>
      </c>
      <c r="R274" s="133">
        <v>2550</v>
      </c>
      <c r="S274" s="133">
        <v>2625</v>
      </c>
      <c r="T274" s="133">
        <v>2700</v>
      </c>
      <c r="U274" s="84">
        <v>30301001</v>
      </c>
      <c r="V274" s="61" t="s">
        <v>5104</v>
      </c>
    </row>
    <row r="275" spans="1:22" s="15" customFormat="1" ht="78" hidden="1" x14ac:dyDescent="0.3">
      <c r="A275" s="134">
        <v>272</v>
      </c>
      <c r="B275" s="25"/>
      <c r="C275" s="25" t="s">
        <v>3574</v>
      </c>
      <c r="D275" s="25" t="s">
        <v>3678</v>
      </c>
      <c r="E275" s="63" t="s">
        <v>2666</v>
      </c>
      <c r="F275" s="84" t="s">
        <v>3959</v>
      </c>
      <c r="G275" s="25" t="s">
        <v>3058</v>
      </c>
      <c r="H275" s="25" t="s">
        <v>1292</v>
      </c>
      <c r="I275" s="68" t="s">
        <v>601</v>
      </c>
      <c r="J275" s="68" t="str">
        <f t="shared" si="4"/>
        <v>MP303010100108. Incrementar en 40 el Número de estudiantes de posgrado de la Universidad Nacional de Colombia sede Palmira, para el periodo 2020-2023, con énfasis en ampliar cobertura en la sede que se encuentran en la subregión centro del Valle del Cauca.</v>
      </c>
      <c r="K275" s="68" t="s">
        <v>599</v>
      </c>
      <c r="M275" s="134" t="s">
        <v>85</v>
      </c>
      <c r="N275" s="133">
        <v>500</v>
      </c>
      <c r="O275" s="133">
        <v>2019</v>
      </c>
      <c r="P275" s="133">
        <v>540</v>
      </c>
      <c r="Q275" s="133">
        <v>500</v>
      </c>
      <c r="R275" s="133">
        <v>510</v>
      </c>
      <c r="S275" s="133">
        <v>520</v>
      </c>
      <c r="T275" s="133">
        <v>540</v>
      </c>
      <c r="U275" s="84">
        <v>30301001</v>
      </c>
      <c r="V275" s="61" t="s">
        <v>5104</v>
      </c>
    </row>
    <row r="276" spans="1:22" s="15" customFormat="1" ht="52" hidden="1" x14ac:dyDescent="0.3">
      <c r="A276" s="134">
        <v>273</v>
      </c>
      <c r="B276" s="25"/>
      <c r="C276" s="25" t="s">
        <v>3574</v>
      </c>
      <c r="D276" s="25" t="s">
        <v>3679</v>
      </c>
      <c r="E276" s="63" t="s">
        <v>2667</v>
      </c>
      <c r="F276" s="84" t="s">
        <v>3960</v>
      </c>
      <c r="G276" s="25" t="s">
        <v>3059</v>
      </c>
      <c r="H276" s="25" t="s">
        <v>1292</v>
      </c>
      <c r="I276" s="68" t="s">
        <v>604</v>
      </c>
      <c r="J276" s="68" t="str">
        <f t="shared" si="4"/>
        <v>MP303010100201. Incrementar en 120 el número estudiantes que mejoran un nivel de resultados en las pruebas SABERPRO de la Universidad del Pacífico, para el periodo 2020-2023.</v>
      </c>
      <c r="K276" s="68" t="s">
        <v>592</v>
      </c>
      <c r="M276" s="134" t="s">
        <v>85</v>
      </c>
      <c r="N276" s="133">
        <v>0</v>
      </c>
      <c r="O276" s="133">
        <v>2019</v>
      </c>
      <c r="P276" s="133">
        <v>120</v>
      </c>
      <c r="Q276" s="133">
        <v>20</v>
      </c>
      <c r="R276" s="133">
        <v>40</v>
      </c>
      <c r="S276" s="133">
        <v>75</v>
      </c>
      <c r="T276" s="133">
        <v>120</v>
      </c>
      <c r="U276" s="84">
        <v>30301002</v>
      </c>
      <c r="V276" s="61" t="s">
        <v>5363</v>
      </c>
    </row>
    <row r="277" spans="1:22" s="15" customFormat="1" ht="52" hidden="1" x14ac:dyDescent="0.3">
      <c r="A277" s="134">
        <v>274</v>
      </c>
      <c r="B277" s="25"/>
      <c r="C277" s="25" t="s">
        <v>3574</v>
      </c>
      <c r="D277" s="25" t="s">
        <v>3679</v>
      </c>
      <c r="E277" s="63" t="s">
        <v>2667</v>
      </c>
      <c r="F277" s="84" t="s">
        <v>3961</v>
      </c>
      <c r="G277" s="25" t="s">
        <v>3060</v>
      </c>
      <c r="H277" s="25" t="s">
        <v>1292</v>
      </c>
      <c r="I277" s="68" t="s">
        <v>1948</v>
      </c>
      <c r="J277" s="68" t="str">
        <f t="shared" si="4"/>
        <v xml:space="preserve">MP303010100202. Incrementar en 1% el puntaje de los resultados en las pruebas SABERPRO de los estudiantes de la Unidad Central del Valle del Cauca - UCEVA, para el periodo 2020-2023 </v>
      </c>
      <c r="K277" s="68" t="s">
        <v>587</v>
      </c>
      <c r="M277" s="134" t="s">
        <v>85</v>
      </c>
      <c r="N277" s="133">
        <v>0</v>
      </c>
      <c r="O277" s="133">
        <v>2019</v>
      </c>
      <c r="P277" s="132">
        <v>0.01</v>
      </c>
      <c r="Q277" s="133">
        <v>1</v>
      </c>
      <c r="R277" s="133">
        <v>1</v>
      </c>
      <c r="S277" s="133">
        <v>1</v>
      </c>
      <c r="T277" s="133">
        <v>1</v>
      </c>
      <c r="U277" s="84">
        <v>30301002</v>
      </c>
      <c r="V277" s="61" t="s">
        <v>5363</v>
      </c>
    </row>
    <row r="278" spans="1:22" s="15" customFormat="1" ht="78" hidden="1" x14ac:dyDescent="0.3">
      <c r="A278" s="134">
        <v>275</v>
      </c>
      <c r="B278" s="25"/>
      <c r="C278" s="25" t="s">
        <v>3574</v>
      </c>
      <c r="D278" s="25" t="s">
        <v>3679</v>
      </c>
      <c r="E278" s="63" t="s">
        <v>2667</v>
      </c>
      <c r="F278" s="84" t="s">
        <v>3962</v>
      </c>
      <c r="G278" s="25" t="s">
        <v>3061</v>
      </c>
      <c r="H278" s="25" t="s">
        <v>1292</v>
      </c>
      <c r="I278" s="68" t="s">
        <v>605</v>
      </c>
      <c r="J278" s="68" t="str">
        <f t="shared" si="4"/>
        <v>MP303010100203. Aumentar en 450 el número de estudiantes de las instituciones educativas oficiales beneficiados con un programa de nivelación académica y orientación vocacional, para el acceso a la educación superior, durante el periodo de gobierno.</v>
      </c>
      <c r="K278" s="68" t="s">
        <v>94</v>
      </c>
      <c r="M278" s="134" t="s">
        <v>85</v>
      </c>
      <c r="N278" s="133">
        <v>245</v>
      </c>
      <c r="O278" s="133">
        <v>2019</v>
      </c>
      <c r="P278" s="133">
        <v>450</v>
      </c>
      <c r="Q278" s="133">
        <v>0</v>
      </c>
      <c r="R278" s="133">
        <v>150</v>
      </c>
      <c r="S278" s="133">
        <v>300</v>
      </c>
      <c r="T278" s="133">
        <v>450</v>
      </c>
      <c r="U278" s="84">
        <v>30301002</v>
      </c>
      <c r="V278" s="61" t="s">
        <v>5363</v>
      </c>
    </row>
    <row r="279" spans="1:22" s="15" customFormat="1" ht="78" hidden="1" x14ac:dyDescent="0.3">
      <c r="A279" s="134">
        <v>276</v>
      </c>
      <c r="B279" s="25"/>
      <c r="C279" s="25" t="s">
        <v>3574</v>
      </c>
      <c r="D279" s="25" t="s">
        <v>3679</v>
      </c>
      <c r="E279" s="63" t="s">
        <v>2667</v>
      </c>
      <c r="F279" s="84" t="s">
        <v>3963</v>
      </c>
      <c r="G279" s="25" t="s">
        <v>3062</v>
      </c>
      <c r="H279" s="25" t="s">
        <v>1292</v>
      </c>
      <c r="I279" s="68" t="s">
        <v>606</v>
      </c>
      <c r="J279" s="68" t="str">
        <f t="shared" si="4"/>
        <v>MP303010100204. Aumentar en 450 el número de estudiantes egresados de instituciones educativas oficiales beneficiados con estímulos (becas, auxilios, subsidios) por buenos resultados en pruebas saber 11º para el acceso a la educación superior.</v>
      </c>
      <c r="K279" s="68" t="s">
        <v>94</v>
      </c>
      <c r="M279" s="134" t="s">
        <v>85</v>
      </c>
      <c r="N279" s="133">
        <v>245</v>
      </c>
      <c r="O279" s="133">
        <v>2019</v>
      </c>
      <c r="P279" s="133">
        <v>450</v>
      </c>
      <c r="Q279" s="133">
        <v>0</v>
      </c>
      <c r="R279" s="133">
        <v>150</v>
      </c>
      <c r="S279" s="133">
        <v>300</v>
      </c>
      <c r="T279" s="133">
        <v>450</v>
      </c>
      <c r="U279" s="84">
        <v>30301002</v>
      </c>
      <c r="V279" s="61" t="s">
        <v>5363</v>
      </c>
    </row>
    <row r="280" spans="1:22" s="15" customFormat="1" ht="65" hidden="1" x14ac:dyDescent="0.3">
      <c r="A280" s="134">
        <v>277</v>
      </c>
      <c r="B280" s="25"/>
      <c r="C280" s="25" t="s">
        <v>3574</v>
      </c>
      <c r="D280" s="25" t="s">
        <v>3679</v>
      </c>
      <c r="E280" s="63" t="s">
        <v>2667</v>
      </c>
      <c r="F280" s="84" t="s">
        <v>3964</v>
      </c>
      <c r="G280" s="25" t="s">
        <v>3063</v>
      </c>
      <c r="H280" s="25" t="s">
        <v>1292</v>
      </c>
      <c r="I280" s="68" t="s">
        <v>607</v>
      </c>
      <c r="J280" s="68" t="str">
        <f t="shared" si="4"/>
        <v>MP303010100205. Aumentar en 300 el número de estudiantes de instituciones educativas oficiales de municipios no certificados del Valle del Cauca obteniendo doble titulación, durante el período de gobierno.</v>
      </c>
      <c r="K280" s="68" t="s">
        <v>94</v>
      </c>
      <c r="M280" s="25" t="s">
        <v>85</v>
      </c>
      <c r="N280" s="133">
        <v>0</v>
      </c>
      <c r="O280" s="133">
        <v>2019</v>
      </c>
      <c r="P280" s="133">
        <v>300</v>
      </c>
      <c r="Q280" s="133">
        <v>10</v>
      </c>
      <c r="R280" s="133">
        <v>110</v>
      </c>
      <c r="S280" s="133">
        <v>210</v>
      </c>
      <c r="T280" s="133">
        <v>300</v>
      </c>
      <c r="U280" s="84">
        <v>30301002</v>
      </c>
      <c r="V280" s="61" t="s">
        <v>5363</v>
      </c>
    </row>
    <row r="281" spans="1:22" s="15" customFormat="1" ht="91" hidden="1" x14ac:dyDescent="0.3">
      <c r="A281" s="134">
        <v>278</v>
      </c>
      <c r="B281" s="25"/>
      <c r="C281" s="25" t="s">
        <v>3574</v>
      </c>
      <c r="D281" s="25" t="s">
        <v>3679</v>
      </c>
      <c r="E281" s="63" t="s">
        <v>2667</v>
      </c>
      <c r="F281" s="84" t="s">
        <v>3965</v>
      </c>
      <c r="G281" s="25" t="s">
        <v>3064</v>
      </c>
      <c r="H281" s="25" t="s">
        <v>1292</v>
      </c>
      <c r="I281" s="68" t="s">
        <v>609</v>
      </c>
      <c r="J281" s="68" t="str">
        <f t="shared" si="4"/>
        <v>MP303010100206. Asistir a 19 municipios con mayor presencia de población Afro en oferta institucional y orientación vocacional que permita aumentar el acceso a la educación superior de las poblaciones étnicas del departamento del Valle del Cauca durante el periodo de gobierno</v>
      </c>
      <c r="K281" s="68" t="s">
        <v>171</v>
      </c>
      <c r="M281" s="25" t="s">
        <v>85</v>
      </c>
      <c r="N281" s="133">
        <v>6</v>
      </c>
      <c r="O281" s="133">
        <v>2019</v>
      </c>
      <c r="P281" s="133">
        <v>19</v>
      </c>
      <c r="Q281" s="133">
        <v>19</v>
      </c>
      <c r="R281" s="133">
        <v>19</v>
      </c>
      <c r="S281" s="133">
        <v>19</v>
      </c>
      <c r="T281" s="133">
        <v>19</v>
      </c>
      <c r="U281" s="84">
        <v>30301002</v>
      </c>
      <c r="V281" s="61" t="s">
        <v>5363</v>
      </c>
    </row>
    <row r="282" spans="1:22" s="15" customFormat="1" ht="52" hidden="1" x14ac:dyDescent="0.3">
      <c r="A282" s="134">
        <v>279</v>
      </c>
      <c r="B282" s="25"/>
      <c r="C282" s="25" t="s">
        <v>3574</v>
      </c>
      <c r="D282" s="25" t="s">
        <v>3679</v>
      </c>
      <c r="E282" s="63" t="s">
        <v>2667</v>
      </c>
      <c r="F282" s="84" t="s">
        <v>3966</v>
      </c>
      <c r="G282" s="25" t="s">
        <v>3065</v>
      </c>
      <c r="H282" s="25" t="s">
        <v>1292</v>
      </c>
      <c r="I282" s="68" t="s">
        <v>611</v>
      </c>
      <c r="J282" s="68" t="str">
        <f t="shared" si="4"/>
        <v xml:space="preserve">MP303010100207. Matricular a 1400 estudiantes  en los programas de formación superior ofertados por Bellas Artes                                                                                
</v>
      </c>
      <c r="K282" s="68" t="s">
        <v>194</v>
      </c>
      <c r="M282" s="25" t="s">
        <v>77</v>
      </c>
      <c r="N282" s="133">
        <v>1400</v>
      </c>
      <c r="O282" s="133">
        <v>2019</v>
      </c>
      <c r="P282" s="133">
        <v>1400</v>
      </c>
      <c r="Q282" s="133">
        <v>1400</v>
      </c>
      <c r="R282" s="133">
        <v>1400</v>
      </c>
      <c r="S282" s="133">
        <v>1400</v>
      </c>
      <c r="T282" s="133">
        <v>1400</v>
      </c>
      <c r="U282" s="84">
        <v>30301002</v>
      </c>
      <c r="V282" s="61" t="s">
        <v>5363</v>
      </c>
    </row>
    <row r="283" spans="1:22" s="15" customFormat="1" ht="52" hidden="1" x14ac:dyDescent="0.3">
      <c r="A283" s="134">
        <v>280</v>
      </c>
      <c r="B283" s="25"/>
      <c r="C283" s="25" t="s">
        <v>3575</v>
      </c>
      <c r="D283" s="25" t="s">
        <v>3679</v>
      </c>
      <c r="E283" s="63" t="s">
        <v>2668</v>
      </c>
      <c r="F283" s="84" t="s">
        <v>3967</v>
      </c>
      <c r="G283" s="25" t="s">
        <v>3066</v>
      </c>
      <c r="H283" s="25" t="s">
        <v>1271</v>
      </c>
      <c r="I283" s="68" t="s">
        <v>614</v>
      </c>
      <c r="J283" s="68" t="str">
        <f t="shared" si="4"/>
        <v>MP303010200201. Ajustar el 4% de los planes de área y de aula en las Escuelas Normales Superiores del Valle del Cauca durante el periodo de gobierno</v>
      </c>
      <c r="K283" s="68" t="s">
        <v>94</v>
      </c>
      <c r="M283" s="134" t="s">
        <v>85</v>
      </c>
      <c r="N283" s="132">
        <v>0.04</v>
      </c>
      <c r="O283" s="133">
        <v>2019</v>
      </c>
      <c r="P283" s="132">
        <v>0.04</v>
      </c>
      <c r="Q283" s="133">
        <v>4</v>
      </c>
      <c r="R283" s="133">
        <v>4</v>
      </c>
      <c r="S283" s="133">
        <v>4</v>
      </c>
      <c r="T283" s="133">
        <v>4</v>
      </c>
      <c r="U283" s="84">
        <v>30301002</v>
      </c>
      <c r="V283" s="61" t="s">
        <v>5363</v>
      </c>
    </row>
    <row r="284" spans="1:22" s="15" customFormat="1" ht="52" hidden="1" x14ac:dyDescent="0.3">
      <c r="A284" s="134">
        <v>281</v>
      </c>
      <c r="B284" s="25"/>
      <c r="C284" s="25" t="s">
        <v>3575</v>
      </c>
      <c r="D284" s="25" t="s">
        <v>3679</v>
      </c>
      <c r="E284" s="63" t="s">
        <v>2668</v>
      </c>
      <c r="F284" s="84" t="s">
        <v>3968</v>
      </c>
      <c r="G284" s="25" t="s">
        <v>3067</v>
      </c>
      <c r="H284" s="25" t="s">
        <v>1271</v>
      </c>
      <c r="I284" s="68" t="s">
        <v>616</v>
      </c>
      <c r="J284" s="68" t="str">
        <f t="shared" si="4"/>
        <v>MP303010200202. Formar al 100% de profesores y directivos docentes de las Escuelas normales Superiores del Valle del Cauca en pedagogía y didáctica durante el periodo de gobierno</v>
      </c>
      <c r="K284" s="68" t="s">
        <v>94</v>
      </c>
      <c r="M284" s="134" t="s">
        <v>85</v>
      </c>
      <c r="N284" s="132">
        <v>1</v>
      </c>
      <c r="O284" s="133">
        <v>2019</v>
      </c>
      <c r="P284" s="132">
        <v>1</v>
      </c>
      <c r="Q284" s="133">
        <v>100</v>
      </c>
      <c r="R284" s="133">
        <v>100</v>
      </c>
      <c r="S284" s="133">
        <v>100</v>
      </c>
      <c r="T284" s="133">
        <v>100</v>
      </c>
      <c r="U284" s="84">
        <v>30301002</v>
      </c>
      <c r="V284" s="61" t="s">
        <v>5363</v>
      </c>
    </row>
    <row r="285" spans="1:22" s="15" customFormat="1" ht="117" hidden="1" x14ac:dyDescent="0.3">
      <c r="A285" s="134">
        <v>282</v>
      </c>
      <c r="B285" s="25"/>
      <c r="C285" s="25" t="s">
        <v>3576</v>
      </c>
      <c r="D285" s="25" t="s">
        <v>3679</v>
      </c>
      <c r="E285" s="63" t="s">
        <v>2669</v>
      </c>
      <c r="F285" s="84" t="s">
        <v>3969</v>
      </c>
      <c r="G285" s="25" t="s">
        <v>3068</v>
      </c>
      <c r="H285" s="25" t="s">
        <v>1287</v>
      </c>
      <c r="I285" s="68" t="s">
        <v>619</v>
      </c>
      <c r="J285" s="68" t="str">
        <f t="shared" si="4"/>
        <v>MP303010300201. Dotar 40 bibliotecas escolares de las instituciones educativas oficiales de los municipios no certificados del Valle del Cauca con materiales didácticos, bibliográficos, lúdicos, tecnológicos y de ambientación para el fortalecimiento de las competencias lectoras, escritoras y orales de los estudiantes de los diferentes niveles de la educación, durante el período de gobierno.</v>
      </c>
      <c r="K285" s="68" t="s">
        <v>94</v>
      </c>
      <c r="M285" s="25" t="s">
        <v>85</v>
      </c>
      <c r="N285" s="133">
        <v>0</v>
      </c>
      <c r="O285" s="133">
        <v>2019</v>
      </c>
      <c r="P285" s="133">
        <v>40</v>
      </c>
      <c r="Q285" s="133">
        <v>4</v>
      </c>
      <c r="R285" s="133">
        <v>12</v>
      </c>
      <c r="S285" s="133">
        <v>26</v>
      </c>
      <c r="T285" s="133">
        <v>40</v>
      </c>
      <c r="U285" s="84">
        <v>30301002</v>
      </c>
      <c r="V285" s="61" t="s">
        <v>5363</v>
      </c>
    </row>
    <row r="286" spans="1:22" s="15" customFormat="1" ht="91" hidden="1" x14ac:dyDescent="0.3">
      <c r="A286" s="134">
        <v>283</v>
      </c>
      <c r="B286" s="25"/>
      <c r="C286" s="25" t="s">
        <v>3576</v>
      </c>
      <c r="D286" s="25" t="s">
        <v>3679</v>
      </c>
      <c r="E286" s="63" t="s">
        <v>2669</v>
      </c>
      <c r="F286" s="84" t="s">
        <v>3970</v>
      </c>
      <c r="G286" s="25" t="s">
        <v>3069</v>
      </c>
      <c r="H286" s="25" t="s">
        <v>1287</v>
      </c>
      <c r="I286" s="68" t="s">
        <v>621</v>
      </c>
      <c r="J286" s="68" t="str">
        <f t="shared" si="4"/>
        <v>MP303010300202. Acompañar a las 149 instituciones educativas oficiales en los procesos de ajuste y actualización de los Proyectos Institucionales de Lectura, Escritura y Oralidad-PILEO- para fortalecer las competencias lectoras, escritoras y orales en docentes y estudiantes, durante el periodo de gobierno.</v>
      </c>
      <c r="K286" s="68" t="s">
        <v>94</v>
      </c>
      <c r="M286" s="25" t="s">
        <v>77</v>
      </c>
      <c r="N286" s="133">
        <v>149</v>
      </c>
      <c r="O286" s="133">
        <v>2019</v>
      </c>
      <c r="P286" s="133">
        <v>149</v>
      </c>
      <c r="Q286" s="133">
        <v>149</v>
      </c>
      <c r="R286" s="133">
        <v>149</v>
      </c>
      <c r="S286" s="133">
        <v>149</v>
      </c>
      <c r="T286" s="133">
        <v>149</v>
      </c>
      <c r="U286" s="84">
        <v>30301002</v>
      </c>
      <c r="V286" s="61" t="s">
        <v>5363</v>
      </c>
    </row>
    <row r="287" spans="1:22" s="15" customFormat="1" ht="78" hidden="1" x14ac:dyDescent="0.3">
      <c r="A287" s="134">
        <v>284</v>
      </c>
      <c r="B287" s="25"/>
      <c r="C287" s="25" t="s">
        <v>3577</v>
      </c>
      <c r="D287" s="25" t="s">
        <v>3679</v>
      </c>
      <c r="E287" s="63" t="s">
        <v>2670</v>
      </c>
      <c r="F287" s="84" t="s">
        <v>3971</v>
      </c>
      <c r="G287" s="25" t="s">
        <v>3070</v>
      </c>
      <c r="H287" s="25" t="s">
        <v>1272</v>
      </c>
      <c r="I287" s="68" t="s">
        <v>624</v>
      </c>
      <c r="J287" s="68" t="str">
        <f t="shared" si="4"/>
        <v>MP303010400201. Exaltar al 4% directivos docentes y docentes de instituciones educativas oficiales de municipios no certicados del Valle del Cauca por buen desempeño y aportes a la comunidad vallecaucana, durante el periodo de gobierno.</v>
      </c>
      <c r="K287" s="68" t="s">
        <v>94</v>
      </c>
      <c r="M287" s="25" t="s">
        <v>85</v>
      </c>
      <c r="N287" s="136">
        <v>0</v>
      </c>
      <c r="O287" s="133">
        <v>2019</v>
      </c>
      <c r="P287" s="132">
        <v>0.04</v>
      </c>
      <c r="Q287" s="133">
        <v>1</v>
      </c>
      <c r="R287" s="133">
        <v>2</v>
      </c>
      <c r="S287" s="133">
        <v>3</v>
      </c>
      <c r="T287" s="133">
        <v>4</v>
      </c>
      <c r="U287" s="84">
        <v>30301002</v>
      </c>
      <c r="V287" s="61" t="s">
        <v>5363</v>
      </c>
    </row>
    <row r="288" spans="1:22" s="18" customFormat="1" ht="52" hidden="1" x14ac:dyDescent="0.3">
      <c r="A288" s="134">
        <v>285</v>
      </c>
      <c r="B288" s="68"/>
      <c r="C288" s="25" t="s">
        <v>3578</v>
      </c>
      <c r="D288" s="25" t="s">
        <v>3678</v>
      </c>
      <c r="E288" s="63" t="s">
        <v>2671</v>
      </c>
      <c r="F288" s="84" t="s">
        <v>3972</v>
      </c>
      <c r="G288" s="68" t="s">
        <v>3071</v>
      </c>
      <c r="H288" s="68" t="s">
        <v>1273</v>
      </c>
      <c r="I288" s="68" t="s">
        <v>1684</v>
      </c>
      <c r="J288" s="68" t="str">
        <f t="shared" si="4"/>
        <v>MP303020100101. Asignar 1000 aportes a vivienda nueva de interés social y/o interés prioritario en el departamento del Valle del Cauca durante el periodo de gobierno</v>
      </c>
      <c r="K288" s="68" t="s">
        <v>242</v>
      </c>
      <c r="M288" s="68" t="s">
        <v>85</v>
      </c>
      <c r="N288" s="24">
        <v>0</v>
      </c>
      <c r="O288" s="24">
        <v>2019</v>
      </c>
      <c r="P288" s="24">
        <v>1000</v>
      </c>
      <c r="Q288" s="24">
        <v>300</v>
      </c>
      <c r="R288" s="24">
        <v>700</v>
      </c>
      <c r="S288" s="24">
        <v>1000</v>
      </c>
      <c r="T288" s="24">
        <v>1000</v>
      </c>
      <c r="U288" s="84">
        <v>30302001</v>
      </c>
      <c r="V288" s="61" t="s">
        <v>5106</v>
      </c>
    </row>
    <row r="289" spans="1:22" s="18" customFormat="1" ht="52" hidden="1" x14ac:dyDescent="0.3">
      <c r="A289" s="134">
        <v>286</v>
      </c>
      <c r="B289" s="68"/>
      <c r="C289" s="25" t="s">
        <v>3578</v>
      </c>
      <c r="D289" s="25" t="s">
        <v>3678</v>
      </c>
      <c r="E289" s="63" t="s">
        <v>2671</v>
      </c>
      <c r="F289" s="84" t="s">
        <v>3973</v>
      </c>
      <c r="G289" s="68" t="s">
        <v>3072</v>
      </c>
      <c r="H289" s="68" t="s">
        <v>1273</v>
      </c>
      <c r="I289" s="68" t="s">
        <v>1686</v>
      </c>
      <c r="J289" s="68" t="str">
        <f t="shared" si="4"/>
        <v>MP303020100102. Asignar 400 aportes para la titulación de predios en los municipios del departamento del Valle del cauca, durante el periodo de gobierno</v>
      </c>
      <c r="K289" s="68" t="s">
        <v>242</v>
      </c>
      <c r="M289" s="68" t="s">
        <v>85</v>
      </c>
      <c r="N289" s="24">
        <v>0</v>
      </c>
      <c r="O289" s="24">
        <v>2019</v>
      </c>
      <c r="P289" s="24">
        <v>400</v>
      </c>
      <c r="Q289" s="24">
        <v>100</v>
      </c>
      <c r="R289" s="24">
        <v>200</v>
      </c>
      <c r="S289" s="24">
        <v>400</v>
      </c>
      <c r="T289" s="24">
        <v>400</v>
      </c>
      <c r="U289" s="84">
        <v>30302001</v>
      </c>
      <c r="V289" s="61" t="s">
        <v>5106</v>
      </c>
    </row>
    <row r="290" spans="1:22" s="18" customFormat="1" ht="65" hidden="1" x14ac:dyDescent="0.3">
      <c r="A290" s="134">
        <v>287</v>
      </c>
      <c r="B290" s="68"/>
      <c r="C290" s="25" t="s">
        <v>3579</v>
      </c>
      <c r="D290" s="25" t="s">
        <v>3678</v>
      </c>
      <c r="E290" s="63" t="s">
        <v>2672</v>
      </c>
      <c r="F290" s="84" t="s">
        <v>3974</v>
      </c>
      <c r="G290" s="68" t="s">
        <v>3073</v>
      </c>
      <c r="H290" s="68" t="s">
        <v>1288</v>
      </c>
      <c r="I290" s="68" t="s">
        <v>1687</v>
      </c>
      <c r="J290" s="68" t="str">
        <f t="shared" si="4"/>
        <v>MP303020200101. Asignar 5000 aportes en mejoramiento de vivienda para beneficiarios con enfoque diferencial en zona urbana de los municipios del departamento del Valle del Cauca, durante el periodo de gobierno</v>
      </c>
      <c r="K290" s="68" t="s">
        <v>242</v>
      </c>
      <c r="M290" s="68" t="s">
        <v>85</v>
      </c>
      <c r="N290" s="24">
        <v>2700</v>
      </c>
      <c r="O290" s="24">
        <v>2019</v>
      </c>
      <c r="P290" s="24">
        <v>5000</v>
      </c>
      <c r="Q290" s="24">
        <v>1000</v>
      </c>
      <c r="R290" s="24">
        <v>2000</v>
      </c>
      <c r="S290" s="24">
        <v>5000</v>
      </c>
      <c r="T290" s="24">
        <v>5000</v>
      </c>
      <c r="U290" s="84">
        <v>30302001</v>
      </c>
      <c r="V290" s="61" t="s">
        <v>5106</v>
      </c>
    </row>
    <row r="291" spans="1:22" s="18" customFormat="1" ht="52" hidden="1" x14ac:dyDescent="0.3">
      <c r="A291" s="134">
        <v>288</v>
      </c>
      <c r="B291" s="68"/>
      <c r="C291" s="25" t="s">
        <v>3579</v>
      </c>
      <c r="D291" s="25" t="s">
        <v>3678</v>
      </c>
      <c r="E291" s="63" t="s">
        <v>2672</v>
      </c>
      <c r="F291" s="84" t="s">
        <v>3975</v>
      </c>
      <c r="G291" s="68" t="s">
        <v>3074</v>
      </c>
      <c r="H291" s="68" t="s">
        <v>1288</v>
      </c>
      <c r="I291" s="68" t="s">
        <v>1689</v>
      </c>
      <c r="J291" s="68" t="str">
        <f t="shared" si="4"/>
        <v>MP303020200102. Ejecutar 10 proyectos de preinversión para el mejoramiento de vivienda urbana en los municipios del departamento del Valle del Cauca durante el periodo de gobierno</v>
      </c>
      <c r="K291" s="68" t="s">
        <v>242</v>
      </c>
      <c r="M291" s="68" t="s">
        <v>85</v>
      </c>
      <c r="N291" s="24">
        <v>0</v>
      </c>
      <c r="O291" s="24">
        <v>2019</v>
      </c>
      <c r="P291" s="24">
        <v>10</v>
      </c>
      <c r="Q291" s="24">
        <v>2</v>
      </c>
      <c r="R291" s="24">
        <v>7</v>
      </c>
      <c r="S291" s="24">
        <v>10</v>
      </c>
      <c r="T291" s="24">
        <v>10</v>
      </c>
      <c r="U291" s="84">
        <v>30302001</v>
      </c>
      <c r="V291" s="61" t="s">
        <v>5106</v>
      </c>
    </row>
    <row r="292" spans="1:22" s="18" customFormat="1" ht="52" hidden="1" x14ac:dyDescent="0.3">
      <c r="A292" s="134">
        <v>289</v>
      </c>
      <c r="B292" s="68"/>
      <c r="C292" s="25" t="s">
        <v>3580</v>
      </c>
      <c r="D292" s="25" t="s">
        <v>3678</v>
      </c>
      <c r="E292" s="63" t="s">
        <v>2673</v>
      </c>
      <c r="F292" s="84" t="s">
        <v>3976</v>
      </c>
      <c r="G292" s="68" t="s">
        <v>3075</v>
      </c>
      <c r="H292" s="68" t="s">
        <v>1289</v>
      </c>
      <c r="I292" s="68" t="s">
        <v>632</v>
      </c>
      <c r="J292" s="68" t="str">
        <f t="shared" si="4"/>
        <v>MP303030100101. Asesorar a 42 municipios del Valle del Cauca en la adecuación, construcción o mejoramiento de infraestructura deportiva o recreativa durante el período de gobierno</v>
      </c>
      <c r="K292" s="68" t="s">
        <v>82</v>
      </c>
      <c r="M292" s="68" t="s">
        <v>85</v>
      </c>
      <c r="N292" s="24">
        <v>20</v>
      </c>
      <c r="O292" s="24">
        <v>2019</v>
      </c>
      <c r="P292" s="24">
        <v>42</v>
      </c>
      <c r="Q292" s="24">
        <v>18</v>
      </c>
      <c r="R292" s="24">
        <v>26</v>
      </c>
      <c r="S292" s="24">
        <v>36</v>
      </c>
      <c r="T292" s="24">
        <v>42</v>
      </c>
      <c r="U292" s="84">
        <v>30303001</v>
      </c>
      <c r="V292" s="61" t="s">
        <v>5107</v>
      </c>
    </row>
    <row r="293" spans="1:22" s="18" customFormat="1" ht="52" hidden="1" x14ac:dyDescent="0.3">
      <c r="A293" s="134">
        <v>290</v>
      </c>
      <c r="B293" s="68"/>
      <c r="C293" s="25" t="s">
        <v>3580</v>
      </c>
      <c r="D293" s="25" t="s">
        <v>3678</v>
      </c>
      <c r="E293" s="63" t="s">
        <v>2673</v>
      </c>
      <c r="F293" s="84" t="s">
        <v>3977</v>
      </c>
      <c r="G293" s="68" t="s">
        <v>3076</v>
      </c>
      <c r="H293" s="68" t="s">
        <v>1289</v>
      </c>
      <c r="I293" s="68" t="s">
        <v>634</v>
      </c>
      <c r="J293" s="68" t="str">
        <f t="shared" si="4"/>
        <v>MP303030100102. Cofinanciar mínimo 80 obras de infraestructura deportiva o recreativa mediante la construcción o mejoramiento durante el período de gobierno</v>
      </c>
      <c r="K293" s="68" t="s">
        <v>82</v>
      </c>
      <c r="M293" s="68" t="s">
        <v>85</v>
      </c>
      <c r="N293" s="24">
        <v>50</v>
      </c>
      <c r="O293" s="24">
        <v>2019</v>
      </c>
      <c r="P293" s="24">
        <v>80</v>
      </c>
      <c r="Q293" s="24">
        <v>50</v>
      </c>
      <c r="R293" s="24">
        <v>60</v>
      </c>
      <c r="S293" s="24">
        <v>70</v>
      </c>
      <c r="T293" s="24">
        <v>80</v>
      </c>
      <c r="U293" s="84">
        <v>30303001</v>
      </c>
      <c r="V293" s="61" t="s">
        <v>5107</v>
      </c>
    </row>
    <row r="294" spans="1:22" s="18" customFormat="1" ht="39" hidden="1" x14ac:dyDescent="0.3">
      <c r="A294" s="134">
        <v>291</v>
      </c>
      <c r="B294" s="68"/>
      <c r="C294" s="25" t="s">
        <v>3581</v>
      </c>
      <c r="D294" s="25" t="s">
        <v>3678</v>
      </c>
      <c r="E294" s="63" t="s">
        <v>2674</v>
      </c>
      <c r="F294" s="84" t="s">
        <v>3978</v>
      </c>
      <c r="G294" s="68" t="s">
        <v>3077</v>
      </c>
      <c r="H294" s="68" t="s">
        <v>1376</v>
      </c>
      <c r="I294" s="68" t="s">
        <v>639</v>
      </c>
      <c r="J294" s="68" t="str">
        <f t="shared" si="4"/>
        <v>MP303040100101. Realizar 2 elecciones de consultiva departamental Afro durante el periodo de gobierno</v>
      </c>
      <c r="K294" s="68" t="s">
        <v>171</v>
      </c>
      <c r="M294" s="68" t="s">
        <v>85</v>
      </c>
      <c r="N294" s="24">
        <v>1</v>
      </c>
      <c r="O294" s="24">
        <v>2019</v>
      </c>
      <c r="P294" s="24">
        <v>2</v>
      </c>
      <c r="Q294" s="24">
        <v>1</v>
      </c>
      <c r="R294" s="24">
        <v>0</v>
      </c>
      <c r="S294" s="24">
        <v>0</v>
      </c>
      <c r="T294" s="24">
        <v>2</v>
      </c>
      <c r="U294" s="84">
        <v>30304001</v>
      </c>
      <c r="V294" s="61" t="s">
        <v>5108</v>
      </c>
    </row>
    <row r="295" spans="1:22" s="18" customFormat="1" ht="39" hidden="1" x14ac:dyDescent="0.3">
      <c r="A295" s="134">
        <v>292</v>
      </c>
      <c r="B295" s="68"/>
      <c r="C295" s="25" t="s">
        <v>3581</v>
      </c>
      <c r="D295" s="25" t="s">
        <v>3678</v>
      </c>
      <c r="E295" s="63" t="s">
        <v>2674</v>
      </c>
      <c r="F295" s="84" t="s">
        <v>3979</v>
      </c>
      <c r="G295" s="68" t="s">
        <v>3078</v>
      </c>
      <c r="H295" s="68" t="s">
        <v>1376</v>
      </c>
      <c r="I295" s="68" t="s">
        <v>1377</v>
      </c>
      <c r="J295" s="68" t="str">
        <f t="shared" si="4"/>
        <v>MP303040100102. Realizar el fortalecimiento de la consultiva departamental Afro cada año durante el periodo de gobierno</v>
      </c>
      <c r="K295" s="68" t="s">
        <v>171</v>
      </c>
      <c r="M295" s="68" t="s">
        <v>77</v>
      </c>
      <c r="N295" s="24">
        <v>1</v>
      </c>
      <c r="O295" s="24">
        <v>2019</v>
      </c>
      <c r="P295" s="24">
        <v>1</v>
      </c>
      <c r="Q295" s="24">
        <v>1</v>
      </c>
      <c r="R295" s="24">
        <v>1</v>
      </c>
      <c r="S295" s="24">
        <v>1</v>
      </c>
      <c r="T295" s="24">
        <v>1</v>
      </c>
      <c r="U295" s="84">
        <v>30304001</v>
      </c>
      <c r="V295" s="61" t="s">
        <v>5108</v>
      </c>
    </row>
    <row r="296" spans="1:22" s="18" customFormat="1" ht="65" hidden="1" x14ac:dyDescent="0.3">
      <c r="A296" s="134">
        <v>293</v>
      </c>
      <c r="B296" s="68"/>
      <c r="C296" s="25" t="s">
        <v>3581</v>
      </c>
      <c r="D296" s="25" t="s">
        <v>3678</v>
      </c>
      <c r="E296" s="63" t="s">
        <v>2674</v>
      </c>
      <c r="F296" s="84" t="s">
        <v>3980</v>
      </c>
      <c r="G296" s="68" t="s">
        <v>3079</v>
      </c>
      <c r="H296" s="68" t="s">
        <v>1376</v>
      </c>
      <c r="I296" s="68" t="s">
        <v>640</v>
      </c>
      <c r="J296" s="68" t="str">
        <f t="shared" si="4"/>
        <v>MP303040100103. Asesorar a 100 organizaciones de base y consejos comunitarios en formulación de proyectos, procesos jurídicos y administrativos durante el periodo de gobierno</v>
      </c>
      <c r="K296" s="68" t="s">
        <v>171</v>
      </c>
      <c r="M296" s="68" t="s">
        <v>85</v>
      </c>
      <c r="N296" s="24">
        <v>20</v>
      </c>
      <c r="O296" s="24">
        <v>2019</v>
      </c>
      <c r="P296" s="24">
        <v>100</v>
      </c>
      <c r="Q296" s="24">
        <v>20</v>
      </c>
      <c r="R296" s="24">
        <v>46</v>
      </c>
      <c r="S296" s="24">
        <v>73</v>
      </c>
      <c r="T296" s="24">
        <v>100</v>
      </c>
      <c r="U296" s="84">
        <v>30304001</v>
      </c>
      <c r="V296" s="61" t="s">
        <v>5108</v>
      </c>
    </row>
    <row r="297" spans="1:22" s="18" customFormat="1" ht="52" hidden="1" x14ac:dyDescent="0.3">
      <c r="A297" s="134">
        <v>294</v>
      </c>
      <c r="B297" s="68"/>
      <c r="C297" s="25" t="s">
        <v>3581</v>
      </c>
      <c r="D297" s="25" t="s">
        <v>3678</v>
      </c>
      <c r="E297" s="63" t="s">
        <v>2674</v>
      </c>
      <c r="F297" s="84" t="s">
        <v>3981</v>
      </c>
      <c r="G297" s="68" t="s">
        <v>3080</v>
      </c>
      <c r="H297" s="68" t="s">
        <v>1376</v>
      </c>
      <c r="I297" s="68" t="s">
        <v>642</v>
      </c>
      <c r="J297" s="68" t="str">
        <f t="shared" si="4"/>
        <v>MP303040100104. Emitir en promedio 80 horas mensuales de contenido étnico (Afro) a través del sistema de medios públicos de Telepacífico durante el periodo de gobierno</v>
      </c>
      <c r="K297" s="68" t="s">
        <v>326</v>
      </c>
      <c r="M297" s="68" t="s">
        <v>85</v>
      </c>
      <c r="N297" s="24">
        <v>50</v>
      </c>
      <c r="O297" s="24">
        <v>2019</v>
      </c>
      <c r="P297" s="24">
        <v>80</v>
      </c>
      <c r="Q297" s="24">
        <v>80</v>
      </c>
      <c r="R297" s="24">
        <v>80</v>
      </c>
      <c r="S297" s="24">
        <v>80</v>
      </c>
      <c r="T297" s="24">
        <v>80</v>
      </c>
      <c r="U297" s="84">
        <v>30304001</v>
      </c>
      <c r="V297" s="61" t="s">
        <v>5108</v>
      </c>
    </row>
    <row r="298" spans="1:22" s="18" customFormat="1" ht="65" hidden="1" x14ac:dyDescent="0.3">
      <c r="A298" s="134">
        <v>295</v>
      </c>
      <c r="B298" s="68"/>
      <c r="C298" s="25" t="s">
        <v>3582</v>
      </c>
      <c r="D298" s="25" t="s">
        <v>3678</v>
      </c>
      <c r="E298" s="63" t="s">
        <v>2675</v>
      </c>
      <c r="F298" s="84" t="s">
        <v>3982</v>
      </c>
      <c r="G298" s="68" t="s">
        <v>3081</v>
      </c>
      <c r="H298" s="68" t="s">
        <v>1690</v>
      </c>
      <c r="I298" s="68" t="s">
        <v>1380</v>
      </c>
      <c r="J298" s="68" t="str">
        <f t="shared" si="4"/>
        <v>MP303040200101. Establecer 1 escuela de liderazgo para incrementar los niveles de auto reconocimiento étnico racial y el ejercicio de los derechos territoriales durante el período de gobierno</v>
      </c>
      <c r="K298" s="68" t="s">
        <v>171</v>
      </c>
      <c r="M298" s="68" t="s">
        <v>85</v>
      </c>
      <c r="N298" s="24">
        <v>0</v>
      </c>
      <c r="O298" s="24">
        <v>2019</v>
      </c>
      <c r="P298" s="24">
        <v>1</v>
      </c>
      <c r="Q298" s="24">
        <v>0</v>
      </c>
      <c r="R298" s="24">
        <v>1</v>
      </c>
      <c r="S298" s="24">
        <v>1</v>
      </c>
      <c r="T298" s="24">
        <v>1</v>
      </c>
      <c r="U298" s="84">
        <v>30304001</v>
      </c>
      <c r="V298" s="61" t="s">
        <v>5108</v>
      </c>
    </row>
    <row r="299" spans="1:22" s="18" customFormat="1" ht="52" hidden="1" x14ac:dyDescent="0.3">
      <c r="A299" s="134">
        <v>296</v>
      </c>
      <c r="B299" s="68"/>
      <c r="C299" s="25" t="s">
        <v>3582</v>
      </c>
      <c r="D299" s="25" t="s">
        <v>3678</v>
      </c>
      <c r="E299" s="63" t="s">
        <v>2675</v>
      </c>
      <c r="F299" s="84" t="s">
        <v>3983</v>
      </c>
      <c r="G299" s="68" t="s">
        <v>3083</v>
      </c>
      <c r="H299" s="68" t="s">
        <v>1690</v>
      </c>
      <c r="I299" s="68" t="s">
        <v>1691</v>
      </c>
      <c r="J299" s="68" t="str">
        <f t="shared" si="4"/>
        <v>MP303040200102. Capacitar a 200 emprendedores de las comunidades Afro en el fortalecimiento de estrategias para fomentar su desarrollo económico</v>
      </c>
      <c r="K299" s="68" t="s">
        <v>171</v>
      </c>
      <c r="M299" s="68" t="s">
        <v>85</v>
      </c>
      <c r="N299" s="24">
        <v>0</v>
      </c>
      <c r="O299" s="24">
        <v>2019</v>
      </c>
      <c r="P299" s="24">
        <v>200</v>
      </c>
      <c r="Q299" s="24">
        <v>32</v>
      </c>
      <c r="R299" s="24">
        <v>64</v>
      </c>
      <c r="S299" s="24">
        <v>130</v>
      </c>
      <c r="T299" s="24">
        <v>200</v>
      </c>
      <c r="U299" s="84">
        <v>30304001</v>
      </c>
      <c r="V299" s="61" t="s">
        <v>5108</v>
      </c>
    </row>
    <row r="300" spans="1:22" s="18" customFormat="1" ht="65" hidden="1" x14ac:dyDescent="0.3">
      <c r="A300" s="134">
        <v>297</v>
      </c>
      <c r="B300" s="68"/>
      <c r="C300" s="25" t="s">
        <v>3582</v>
      </c>
      <c r="D300" s="25" t="s">
        <v>3678</v>
      </c>
      <c r="E300" s="63" t="s">
        <v>2675</v>
      </c>
      <c r="F300" s="84" t="s">
        <v>3984</v>
      </c>
      <c r="G300" s="68" t="s">
        <v>3082</v>
      </c>
      <c r="H300" s="68" t="s">
        <v>1690</v>
      </c>
      <c r="I300" s="68" t="s">
        <v>644</v>
      </c>
      <c r="J300" s="68" t="str">
        <f t="shared" si="4"/>
        <v>MP303040200103. Asesorar a 200 personas en temas de innovación y formalización de microempresas y unidades productivas a las comunidades Afro, durante el periodo de gobierno</v>
      </c>
      <c r="K300" s="68" t="s">
        <v>171</v>
      </c>
      <c r="M300" s="68" t="s">
        <v>85</v>
      </c>
      <c r="N300" s="24">
        <v>0</v>
      </c>
      <c r="O300" s="24">
        <v>2019</v>
      </c>
      <c r="P300" s="24">
        <v>200</v>
      </c>
      <c r="Q300" s="24">
        <v>33</v>
      </c>
      <c r="R300" s="24">
        <v>66</v>
      </c>
      <c r="S300" s="24">
        <v>133</v>
      </c>
      <c r="T300" s="24">
        <v>200</v>
      </c>
      <c r="U300" s="84">
        <v>30304001</v>
      </c>
      <c r="V300" s="61" t="s">
        <v>5108</v>
      </c>
    </row>
    <row r="301" spans="1:22" s="18" customFormat="1" ht="52" hidden="1" x14ac:dyDescent="0.3">
      <c r="A301" s="134">
        <v>298</v>
      </c>
      <c r="B301" s="68"/>
      <c r="C301" s="25" t="s">
        <v>3582</v>
      </c>
      <c r="D301" s="25" t="s">
        <v>3678</v>
      </c>
      <c r="E301" s="63" t="s">
        <v>2675</v>
      </c>
      <c r="F301" s="84" t="s">
        <v>3985</v>
      </c>
      <c r="G301" s="68" t="s">
        <v>3084</v>
      </c>
      <c r="H301" s="68" t="s">
        <v>1690</v>
      </c>
      <c r="I301" s="67" t="s">
        <v>645</v>
      </c>
      <c r="J301" s="68" t="str">
        <f t="shared" si="4"/>
        <v>MP303040200104. Realizar 3 encuentros de diálogos e intercambio de saberes entre la medicina tradicional Afro y convencional durante el periodo de gobierno</v>
      </c>
      <c r="K301" s="68" t="s">
        <v>171</v>
      </c>
      <c r="M301" s="67" t="s">
        <v>646</v>
      </c>
      <c r="N301" s="145">
        <v>0</v>
      </c>
      <c r="O301" s="24">
        <v>2019</v>
      </c>
      <c r="P301" s="145">
        <v>3</v>
      </c>
      <c r="Q301" s="145">
        <v>0</v>
      </c>
      <c r="R301" s="145">
        <v>0</v>
      </c>
      <c r="S301" s="145">
        <v>1</v>
      </c>
      <c r="T301" s="145">
        <v>3</v>
      </c>
      <c r="U301" s="84">
        <v>30304001</v>
      </c>
      <c r="V301" s="61" t="s">
        <v>5108</v>
      </c>
    </row>
    <row r="302" spans="1:22" s="18" customFormat="1" ht="39" hidden="1" x14ac:dyDescent="0.3">
      <c r="A302" s="134">
        <v>299</v>
      </c>
      <c r="B302" s="68"/>
      <c r="C302" s="25" t="s">
        <v>3583</v>
      </c>
      <c r="D302" s="25" t="s">
        <v>3679</v>
      </c>
      <c r="E302" s="63" t="s">
        <v>2676</v>
      </c>
      <c r="F302" s="84" t="s">
        <v>3986</v>
      </c>
      <c r="G302" s="68" t="s">
        <v>3085</v>
      </c>
      <c r="H302" s="68" t="s">
        <v>1279</v>
      </c>
      <c r="I302" s="68" t="s">
        <v>647</v>
      </c>
      <c r="J302" s="68" t="str">
        <f t="shared" si="4"/>
        <v>MP303040300201. Ejecutar 1 plan integral de seguridad y convivencia ciudadana (PISCC) en el departamento del Valle del Cauca</v>
      </c>
      <c r="K302" s="68" t="s">
        <v>249</v>
      </c>
      <c r="M302" s="68" t="s">
        <v>85</v>
      </c>
      <c r="N302" s="24">
        <v>1</v>
      </c>
      <c r="O302" s="24">
        <v>2019</v>
      </c>
      <c r="P302" s="24">
        <v>1</v>
      </c>
      <c r="Q302" s="24">
        <v>0</v>
      </c>
      <c r="R302" s="24">
        <v>1</v>
      </c>
      <c r="S302" s="24">
        <v>1</v>
      </c>
      <c r="T302" s="24">
        <v>1</v>
      </c>
      <c r="U302" s="84">
        <v>30304002</v>
      </c>
      <c r="V302" s="61" t="s">
        <v>5109</v>
      </c>
    </row>
    <row r="303" spans="1:22" s="18" customFormat="1" ht="52" hidden="1" x14ac:dyDescent="0.3">
      <c r="A303" s="134">
        <v>300</v>
      </c>
      <c r="B303" s="68"/>
      <c r="C303" s="25" t="s">
        <v>3583</v>
      </c>
      <c r="D303" s="25" t="s">
        <v>3679</v>
      </c>
      <c r="E303" s="63" t="s">
        <v>2676</v>
      </c>
      <c r="F303" s="84" t="s">
        <v>3987</v>
      </c>
      <c r="G303" s="68" t="s">
        <v>3086</v>
      </c>
      <c r="H303" s="68" t="s">
        <v>1279</v>
      </c>
      <c r="I303" s="68" t="s">
        <v>648</v>
      </c>
      <c r="J303" s="68" t="str">
        <f t="shared" si="4"/>
        <v>MP303040300202. Asistir técnicamente 1 proyecto de preinversión para la construcción de la estación de policía del diamante de Cali, en el cuatrienio</v>
      </c>
      <c r="K303" s="68" t="s">
        <v>249</v>
      </c>
      <c r="M303" s="68" t="s">
        <v>85</v>
      </c>
      <c r="N303" s="24">
        <v>1</v>
      </c>
      <c r="O303" s="24">
        <v>2019</v>
      </c>
      <c r="P303" s="24">
        <v>1</v>
      </c>
      <c r="Q303" s="24">
        <v>0</v>
      </c>
      <c r="R303" s="24">
        <v>1</v>
      </c>
      <c r="S303" s="24">
        <v>1</v>
      </c>
      <c r="T303" s="24">
        <v>1</v>
      </c>
      <c r="U303" s="84">
        <v>30304002</v>
      </c>
      <c r="V303" s="61" t="s">
        <v>5109</v>
      </c>
    </row>
    <row r="304" spans="1:22" s="18" customFormat="1" ht="65" hidden="1" x14ac:dyDescent="0.3">
      <c r="A304" s="134">
        <v>301</v>
      </c>
      <c r="B304" s="68"/>
      <c r="C304" s="25" t="s">
        <v>3583</v>
      </c>
      <c r="D304" s="25" t="s">
        <v>3679</v>
      </c>
      <c r="E304" s="63" t="s">
        <v>2676</v>
      </c>
      <c r="F304" s="84" t="s">
        <v>3988</v>
      </c>
      <c r="G304" s="68" t="s">
        <v>3087</v>
      </c>
      <c r="H304" s="68" t="s">
        <v>1279</v>
      </c>
      <c r="I304" s="68" t="s">
        <v>1701</v>
      </c>
      <c r="J304" s="68" t="str">
        <f t="shared" si="4"/>
        <v>MP303040300203. Ejecutar 1 Plan estratégico "Por Un Valle Seguro" para garantizar la ejecución de acciones integrales de convivencia y seguridad en el departamento del Valle del Cauca, durante el periodo de gobierno</v>
      </c>
      <c r="K304" s="68" t="s">
        <v>249</v>
      </c>
      <c r="M304" s="68" t="s">
        <v>85</v>
      </c>
      <c r="N304" s="24">
        <v>1</v>
      </c>
      <c r="O304" s="24">
        <v>2019</v>
      </c>
      <c r="P304" s="24">
        <v>1</v>
      </c>
      <c r="Q304" s="24">
        <v>1</v>
      </c>
      <c r="R304" s="24">
        <v>1</v>
      </c>
      <c r="S304" s="24">
        <v>1</v>
      </c>
      <c r="T304" s="24">
        <v>1</v>
      </c>
      <c r="U304" s="84">
        <v>30304002</v>
      </c>
      <c r="V304" s="61" t="s">
        <v>5109</v>
      </c>
    </row>
    <row r="305" spans="1:22" s="18" customFormat="1" ht="52" hidden="1" x14ac:dyDescent="0.3">
      <c r="A305" s="134">
        <v>302</v>
      </c>
      <c r="B305" s="68"/>
      <c r="C305" s="25" t="s">
        <v>3583</v>
      </c>
      <c r="D305" s="25" t="s">
        <v>3679</v>
      </c>
      <c r="E305" s="63" t="s">
        <v>2676</v>
      </c>
      <c r="F305" s="84" t="s">
        <v>3989</v>
      </c>
      <c r="G305" s="68" t="s">
        <v>3088</v>
      </c>
      <c r="H305" s="68" t="s">
        <v>1279</v>
      </c>
      <c r="I305" s="68" t="s">
        <v>1699</v>
      </c>
      <c r="J305" s="68" t="str">
        <f t="shared" si="4"/>
        <v>MP303040300204. Ejecutar en un 100% los servicios de trámite y expedición de pasaportes en el departamento del Valle del Cauca, durante el periodo de gobierno</v>
      </c>
      <c r="K305" s="68" t="s">
        <v>249</v>
      </c>
      <c r="M305" s="68" t="s">
        <v>77</v>
      </c>
      <c r="N305" s="146">
        <v>1</v>
      </c>
      <c r="O305" s="24">
        <v>2019</v>
      </c>
      <c r="P305" s="146">
        <v>1</v>
      </c>
      <c r="Q305" s="24">
        <v>100</v>
      </c>
      <c r="R305" s="24">
        <v>100</v>
      </c>
      <c r="S305" s="24">
        <v>100</v>
      </c>
      <c r="T305" s="24">
        <v>100</v>
      </c>
      <c r="U305" s="84">
        <v>30304002</v>
      </c>
      <c r="V305" s="61" t="s">
        <v>5109</v>
      </c>
    </row>
    <row r="306" spans="1:22" s="18" customFormat="1" ht="52" hidden="1" x14ac:dyDescent="0.3">
      <c r="A306" s="134">
        <v>303</v>
      </c>
      <c r="B306" s="68"/>
      <c r="C306" s="25" t="s">
        <v>3583</v>
      </c>
      <c r="D306" s="25" t="s">
        <v>3679</v>
      </c>
      <c r="E306" s="63" t="s">
        <v>2676</v>
      </c>
      <c r="F306" s="84" t="s">
        <v>3990</v>
      </c>
      <c r="G306" s="68" t="s">
        <v>3089</v>
      </c>
      <c r="H306" s="68" t="s">
        <v>1279</v>
      </c>
      <c r="I306" s="68" t="s">
        <v>649</v>
      </c>
      <c r="J306" s="68" t="str">
        <f t="shared" si="4"/>
        <v>MP303040300205. Ejecutar 1 programa integral de apoyo a los organismos de justicia y seguridad en el departamento del Valle del Cauca, durante el periodo de gobierno</v>
      </c>
      <c r="K306" s="68" t="s">
        <v>249</v>
      </c>
      <c r="M306" s="68" t="s">
        <v>85</v>
      </c>
      <c r="N306" s="24">
        <v>1</v>
      </c>
      <c r="O306" s="24">
        <v>2019</v>
      </c>
      <c r="P306" s="24">
        <v>1</v>
      </c>
      <c r="Q306" s="24">
        <v>0</v>
      </c>
      <c r="R306" s="24">
        <v>1</v>
      </c>
      <c r="S306" s="24">
        <v>1</v>
      </c>
      <c r="T306" s="24">
        <v>1</v>
      </c>
      <c r="U306" s="84">
        <v>30304002</v>
      </c>
      <c r="V306" s="61" t="s">
        <v>5109</v>
      </c>
    </row>
    <row r="307" spans="1:22" s="18" customFormat="1" ht="52" hidden="1" x14ac:dyDescent="0.3">
      <c r="A307" s="134">
        <v>304</v>
      </c>
      <c r="B307" s="68"/>
      <c r="C307" s="25" t="s">
        <v>3583</v>
      </c>
      <c r="D307" s="25" t="s">
        <v>3679</v>
      </c>
      <c r="E307" s="63" t="s">
        <v>2676</v>
      </c>
      <c r="F307" s="84" t="s">
        <v>3991</v>
      </c>
      <c r="G307" s="68" t="s">
        <v>3090</v>
      </c>
      <c r="H307" s="68" t="s">
        <v>1279</v>
      </c>
      <c r="I307" s="68" t="s">
        <v>1703</v>
      </c>
      <c r="J307" s="68" t="str">
        <f t="shared" si="4"/>
        <v>MP303040300206. Ejecutar 1 Plan de Acción para el seguimiento y control a los procesos electorales en el departamento del Valle del Cauca durante el periodo de gobierno</v>
      </c>
      <c r="K307" s="68" t="s">
        <v>249</v>
      </c>
      <c r="M307" s="68" t="s">
        <v>85</v>
      </c>
      <c r="N307" s="24">
        <v>1</v>
      </c>
      <c r="O307" s="24">
        <v>2019</v>
      </c>
      <c r="P307" s="24">
        <v>1</v>
      </c>
      <c r="Q307" s="24">
        <v>0</v>
      </c>
      <c r="R307" s="24">
        <v>1</v>
      </c>
      <c r="S307" s="24">
        <v>1</v>
      </c>
      <c r="T307" s="24">
        <v>1</v>
      </c>
      <c r="U307" s="84">
        <v>30304002</v>
      </c>
      <c r="V307" s="61" t="s">
        <v>5109</v>
      </c>
    </row>
    <row r="308" spans="1:22" s="18" customFormat="1" ht="39" hidden="1" x14ac:dyDescent="0.3">
      <c r="A308" s="134">
        <v>305</v>
      </c>
      <c r="B308" s="68"/>
      <c r="C308" s="25" t="s">
        <v>3583</v>
      </c>
      <c r="D308" s="25" t="s">
        <v>3679</v>
      </c>
      <c r="E308" s="63" t="s">
        <v>2676</v>
      </c>
      <c r="F308" s="84" t="s">
        <v>3992</v>
      </c>
      <c r="G308" s="68" t="s">
        <v>3091</v>
      </c>
      <c r="H308" s="68" t="s">
        <v>1279</v>
      </c>
      <c r="I308" s="68" t="s">
        <v>1381</v>
      </c>
      <c r="J308" s="68" t="str">
        <f t="shared" si="4"/>
        <v>MP303040300207. Formular una política pública de protección animal en el marco de la ley 1774 de 2016</v>
      </c>
      <c r="K308" s="68" t="s">
        <v>249</v>
      </c>
      <c r="M308" s="68" t="s">
        <v>85</v>
      </c>
      <c r="N308" s="24">
        <v>0</v>
      </c>
      <c r="O308" s="24">
        <v>2019</v>
      </c>
      <c r="P308" s="24">
        <v>1</v>
      </c>
      <c r="Q308" s="24">
        <v>0</v>
      </c>
      <c r="R308" s="24">
        <v>1</v>
      </c>
      <c r="S308" s="24">
        <v>1</v>
      </c>
      <c r="T308" s="24">
        <v>1</v>
      </c>
      <c r="U308" s="84">
        <v>30304002</v>
      </c>
      <c r="V308" s="61" t="s">
        <v>5109</v>
      </c>
    </row>
    <row r="309" spans="1:22" s="18" customFormat="1" ht="52" hidden="1" x14ac:dyDescent="0.3">
      <c r="A309" s="134">
        <v>306</v>
      </c>
      <c r="B309" s="68"/>
      <c r="C309" s="25" t="s">
        <v>3584</v>
      </c>
      <c r="D309" s="25" t="s">
        <v>3678</v>
      </c>
      <c r="E309" s="63" t="s">
        <v>2677</v>
      </c>
      <c r="F309" s="84" t="s">
        <v>3993</v>
      </c>
      <c r="G309" s="68" t="s">
        <v>3092</v>
      </c>
      <c r="H309" s="68" t="s">
        <v>1305</v>
      </c>
      <c r="I309" s="68" t="s">
        <v>654</v>
      </c>
      <c r="J309" s="68" t="str">
        <f t="shared" si="4"/>
        <v xml:space="preserve">MP304010100101. Incrementar a 53 kilómetros de vías de competencia departamental con actividades de mejoramiento durante el periodo de gobierno </v>
      </c>
      <c r="K309" s="68" t="s">
        <v>130</v>
      </c>
      <c r="M309" s="144" t="s">
        <v>85</v>
      </c>
      <c r="N309" s="24">
        <v>23</v>
      </c>
      <c r="O309" s="24">
        <v>2020</v>
      </c>
      <c r="P309" s="24">
        <v>53</v>
      </c>
      <c r="Q309" s="24">
        <v>33</v>
      </c>
      <c r="R309" s="24">
        <v>39</v>
      </c>
      <c r="S309" s="24">
        <v>46</v>
      </c>
      <c r="T309" s="24">
        <v>53</v>
      </c>
      <c r="U309" s="84">
        <v>30401001</v>
      </c>
      <c r="V309" s="61" t="s">
        <v>5110</v>
      </c>
    </row>
    <row r="310" spans="1:22" s="18" customFormat="1" ht="39" hidden="1" x14ac:dyDescent="0.3">
      <c r="A310" s="134">
        <v>307</v>
      </c>
      <c r="B310" s="68"/>
      <c r="C310" s="25" t="s">
        <v>3584</v>
      </c>
      <c r="D310" s="25" t="s">
        <v>3678</v>
      </c>
      <c r="E310" s="63" t="s">
        <v>2677</v>
      </c>
      <c r="F310" s="84" t="s">
        <v>3994</v>
      </c>
      <c r="G310" s="68" t="s">
        <v>3093</v>
      </c>
      <c r="H310" s="68" t="s">
        <v>1305</v>
      </c>
      <c r="I310" s="68" t="s">
        <v>656</v>
      </c>
      <c r="J310" s="68" t="str">
        <f t="shared" si="4"/>
        <v>MP304010100102. Incrementar a 75 kilómetros de vías de competencia departamental rehabilitadas durante el periodo de gobierno</v>
      </c>
      <c r="K310" s="68" t="s">
        <v>130</v>
      </c>
      <c r="M310" s="144" t="s">
        <v>85</v>
      </c>
      <c r="N310" s="24">
        <v>23</v>
      </c>
      <c r="O310" s="24">
        <v>2020</v>
      </c>
      <c r="P310" s="24">
        <v>75</v>
      </c>
      <c r="Q310" s="24">
        <v>59</v>
      </c>
      <c r="R310" s="24">
        <v>63</v>
      </c>
      <c r="S310" s="24">
        <v>70</v>
      </c>
      <c r="T310" s="24">
        <v>75</v>
      </c>
      <c r="U310" s="84">
        <v>30401001</v>
      </c>
      <c r="V310" s="61" t="s">
        <v>5110</v>
      </c>
    </row>
    <row r="311" spans="1:22" s="18" customFormat="1" ht="52" hidden="1" x14ac:dyDescent="0.3">
      <c r="A311" s="134">
        <v>308</v>
      </c>
      <c r="B311" s="68"/>
      <c r="C311" s="25" t="s">
        <v>3584</v>
      </c>
      <c r="D311" s="25" t="s">
        <v>3678</v>
      </c>
      <c r="E311" s="63" t="s">
        <v>2677</v>
      </c>
      <c r="F311" s="84" t="s">
        <v>3995</v>
      </c>
      <c r="G311" s="68" t="s">
        <v>3094</v>
      </c>
      <c r="H311" s="68" t="s">
        <v>1305</v>
      </c>
      <c r="I311" s="68" t="s">
        <v>658</v>
      </c>
      <c r="J311" s="68" t="str">
        <f t="shared" si="4"/>
        <v>MP304010100103. Incrementar a 106 kilómetros de vías de competencia departamental con mantenimiento periódico durante el periodo de gobierno</v>
      </c>
      <c r="K311" s="68" t="s">
        <v>130</v>
      </c>
      <c r="M311" s="144" t="s">
        <v>85</v>
      </c>
      <c r="N311" s="24">
        <v>54</v>
      </c>
      <c r="O311" s="24">
        <v>2020</v>
      </c>
      <c r="P311" s="24">
        <v>106</v>
      </c>
      <c r="Q311" s="24">
        <v>54</v>
      </c>
      <c r="R311" s="24">
        <v>74</v>
      </c>
      <c r="S311" s="24">
        <v>94</v>
      </c>
      <c r="T311" s="24">
        <v>106</v>
      </c>
      <c r="U311" s="84">
        <v>30401001</v>
      </c>
      <c r="V311" s="61" t="s">
        <v>5110</v>
      </c>
    </row>
    <row r="312" spans="1:22" s="18" customFormat="1" ht="52" hidden="1" x14ac:dyDescent="0.3">
      <c r="A312" s="134">
        <v>309</v>
      </c>
      <c r="B312" s="68"/>
      <c r="C312" s="25" t="s">
        <v>3584</v>
      </c>
      <c r="D312" s="25" t="s">
        <v>3678</v>
      </c>
      <c r="E312" s="63" t="s">
        <v>2677</v>
      </c>
      <c r="F312" s="84" t="s">
        <v>3996</v>
      </c>
      <c r="G312" s="68" t="s">
        <v>3095</v>
      </c>
      <c r="H312" s="68" t="s">
        <v>1305</v>
      </c>
      <c r="I312" s="68" t="s">
        <v>660</v>
      </c>
      <c r="J312" s="68" t="str">
        <f t="shared" si="4"/>
        <v xml:space="preserve">MP304010100104. Elaborar 8 estudios, diseños y/o consultorías para la infraestructura del transporte en el departamento durante el periodo de gobierno </v>
      </c>
      <c r="K312" s="68" t="s">
        <v>130</v>
      </c>
      <c r="M312" s="144" t="s">
        <v>85</v>
      </c>
      <c r="N312" s="24">
        <v>7</v>
      </c>
      <c r="O312" s="24">
        <v>2020</v>
      </c>
      <c r="P312" s="24">
        <v>8</v>
      </c>
      <c r="Q312" s="24">
        <v>3</v>
      </c>
      <c r="R312" s="24">
        <v>6</v>
      </c>
      <c r="S312" s="24">
        <v>7</v>
      </c>
      <c r="T312" s="24">
        <v>8</v>
      </c>
      <c r="U312" s="84">
        <v>30401001</v>
      </c>
      <c r="V312" s="61" t="s">
        <v>5110</v>
      </c>
    </row>
    <row r="313" spans="1:22" s="18" customFormat="1" ht="91" hidden="1" x14ac:dyDescent="0.3">
      <c r="A313" s="134">
        <v>310</v>
      </c>
      <c r="B313" s="68"/>
      <c r="C313" s="25" t="s">
        <v>3585</v>
      </c>
      <c r="D313" s="25" t="s">
        <v>3678</v>
      </c>
      <c r="E313" s="63" t="s">
        <v>2678</v>
      </c>
      <c r="F313" s="84" t="s">
        <v>3997</v>
      </c>
      <c r="G313" s="68" t="s">
        <v>3096</v>
      </c>
      <c r="H313" s="68" t="s">
        <v>1296</v>
      </c>
      <c r="I313" s="68" t="s">
        <v>661</v>
      </c>
      <c r="J313" s="68" t="str">
        <f t="shared" si="4"/>
        <v xml:space="preserve">MP304010200101. Articular 15 proyectos estratégicos con el gobierno nacional para la estructuración, contratación o ejecución, de competencia de la nación para el desarrollo de la infraestructura del transporte en el departamento, durante el periodo de gobierno </v>
      </c>
      <c r="K313" s="68" t="s">
        <v>130</v>
      </c>
      <c r="M313" s="144" t="s">
        <v>85</v>
      </c>
      <c r="N313" s="24">
        <v>6</v>
      </c>
      <c r="O313" s="24">
        <v>2019</v>
      </c>
      <c r="P313" s="24">
        <v>15</v>
      </c>
      <c r="Q313" s="24">
        <v>4</v>
      </c>
      <c r="R313" s="24">
        <v>8</v>
      </c>
      <c r="S313" s="24">
        <v>12</v>
      </c>
      <c r="T313" s="24">
        <v>15</v>
      </c>
      <c r="U313" s="84">
        <v>30401001</v>
      </c>
      <c r="V313" s="61" t="s">
        <v>5110</v>
      </c>
    </row>
    <row r="314" spans="1:22" s="18" customFormat="1" ht="52" hidden="1" x14ac:dyDescent="0.3">
      <c r="A314" s="134">
        <v>311</v>
      </c>
      <c r="B314" s="68"/>
      <c r="C314" s="25" t="s">
        <v>3585</v>
      </c>
      <c r="D314" s="25" t="s">
        <v>3678</v>
      </c>
      <c r="E314" s="63" t="s">
        <v>2678</v>
      </c>
      <c r="F314" s="84" t="s">
        <v>3998</v>
      </c>
      <c r="G314" s="68" t="s">
        <v>3097</v>
      </c>
      <c r="H314" s="68" t="s">
        <v>1296</v>
      </c>
      <c r="I314" s="68" t="s">
        <v>662</v>
      </c>
      <c r="J314" s="68" t="str">
        <f t="shared" si="4"/>
        <v xml:space="preserve">MP304010200102. Articular 8 proyectos de competencia regional y/o local que potencien la infraestructura del transporte en el departamento, durante el periodo de gobierno </v>
      </c>
      <c r="K314" s="68" t="s">
        <v>130</v>
      </c>
      <c r="M314" s="144" t="s">
        <v>85</v>
      </c>
      <c r="N314" s="24">
        <v>6</v>
      </c>
      <c r="O314" s="24">
        <v>2019</v>
      </c>
      <c r="P314" s="24">
        <v>8</v>
      </c>
      <c r="Q314" s="24">
        <v>0</v>
      </c>
      <c r="R314" s="24">
        <v>2</v>
      </c>
      <c r="S314" s="24">
        <v>4</v>
      </c>
      <c r="T314" s="24">
        <v>8</v>
      </c>
      <c r="U314" s="84">
        <v>30401001</v>
      </c>
      <c r="V314" s="61" t="s">
        <v>5110</v>
      </c>
    </row>
    <row r="315" spans="1:22" s="18" customFormat="1" ht="65" hidden="1" x14ac:dyDescent="0.3">
      <c r="A315" s="134">
        <v>312</v>
      </c>
      <c r="B315" s="68"/>
      <c r="C315" s="25" t="s">
        <v>3586</v>
      </c>
      <c r="D315" s="25" t="s">
        <v>3678</v>
      </c>
      <c r="E315" s="63" t="s">
        <v>2679</v>
      </c>
      <c r="F315" s="84" t="s">
        <v>3999</v>
      </c>
      <c r="G315" s="68" t="s">
        <v>3098</v>
      </c>
      <c r="H315" s="68" t="s">
        <v>1709</v>
      </c>
      <c r="I315" s="68" t="s">
        <v>671</v>
      </c>
      <c r="J315" s="68" t="str">
        <f t="shared" si="4"/>
        <v>MP304020100101. Aumentar en 2000 nuevas conexiones a Internet en los municipios del departamento del Valle del Cauca donde la ERT opera actualmente durante el periodo de gobierno</v>
      </c>
      <c r="K315" s="68" t="s">
        <v>672</v>
      </c>
      <c r="M315" s="68" t="s">
        <v>85</v>
      </c>
      <c r="N315" s="24">
        <v>10000</v>
      </c>
      <c r="O315" s="24">
        <v>2019</v>
      </c>
      <c r="P315" s="24">
        <v>2000</v>
      </c>
      <c r="Q315" s="24">
        <v>500</v>
      </c>
      <c r="R315" s="24">
        <v>1100</v>
      </c>
      <c r="S315" s="24">
        <v>1700</v>
      </c>
      <c r="T315" s="24">
        <v>2000</v>
      </c>
      <c r="U315" s="84">
        <v>30402001</v>
      </c>
      <c r="V315" s="61" t="s">
        <v>5111</v>
      </c>
    </row>
    <row r="316" spans="1:22" s="18" customFormat="1" ht="65" hidden="1" x14ac:dyDescent="0.3">
      <c r="A316" s="134">
        <v>313</v>
      </c>
      <c r="B316" s="68"/>
      <c r="C316" s="25" t="s">
        <v>3586</v>
      </c>
      <c r="D316" s="25" t="s">
        <v>3678</v>
      </c>
      <c r="E316" s="63" t="s">
        <v>2679</v>
      </c>
      <c r="F316" s="84" t="s">
        <v>4000</v>
      </c>
      <c r="G316" s="68" t="s">
        <v>3099</v>
      </c>
      <c r="H316" s="68" t="s">
        <v>1709</v>
      </c>
      <c r="I316" s="68" t="s">
        <v>673</v>
      </c>
      <c r="J316" s="68" t="str">
        <f t="shared" si="4"/>
        <v>MP304020100102. Aumentar en 83 nuevas conexiones a Internet y servicios de telecomunicaciones en empresas del departamento del Valle del Cauca durante el periodo de gobierno</v>
      </c>
      <c r="K316" s="68" t="s">
        <v>672</v>
      </c>
      <c r="M316" s="68" t="s">
        <v>85</v>
      </c>
      <c r="N316" s="24">
        <v>274</v>
      </c>
      <c r="O316" s="24">
        <v>2019</v>
      </c>
      <c r="P316" s="24">
        <v>83</v>
      </c>
      <c r="Q316" s="24">
        <v>19</v>
      </c>
      <c r="R316" s="24">
        <v>40</v>
      </c>
      <c r="S316" s="24">
        <v>63</v>
      </c>
      <c r="T316" s="24">
        <v>83</v>
      </c>
      <c r="U316" s="84">
        <v>30402001</v>
      </c>
      <c r="V316" s="61" t="s">
        <v>5111</v>
      </c>
    </row>
    <row r="317" spans="1:22" s="18" customFormat="1" ht="52" hidden="1" x14ac:dyDescent="0.3">
      <c r="A317" s="134">
        <v>314</v>
      </c>
      <c r="B317" s="68"/>
      <c r="C317" s="25" t="s">
        <v>3587</v>
      </c>
      <c r="D317" s="25" t="s">
        <v>3678</v>
      </c>
      <c r="E317" s="63" t="s">
        <v>2680</v>
      </c>
      <c r="F317" s="84" t="s">
        <v>4001</v>
      </c>
      <c r="G317" s="68" t="s">
        <v>3100</v>
      </c>
      <c r="H317" s="68" t="s">
        <v>1711</v>
      </c>
      <c r="I317" s="68" t="s">
        <v>1713</v>
      </c>
      <c r="J317" s="68" t="str">
        <f t="shared" si="4"/>
        <v>MP304030100101. Sensibilizar 600,000 actores viales en las estrategias de seguridad vial, en los 42 municipios del departamento del Valle del Cauca, durante el periodo de gobierno</v>
      </c>
      <c r="K317" s="68" t="s">
        <v>678</v>
      </c>
      <c r="M317" s="68" t="s">
        <v>85</v>
      </c>
      <c r="N317" s="145">
        <v>460800</v>
      </c>
      <c r="O317" s="24">
        <v>2019</v>
      </c>
      <c r="P317" s="24">
        <v>600000</v>
      </c>
      <c r="Q317" s="24">
        <v>10000</v>
      </c>
      <c r="R317" s="24">
        <v>230000</v>
      </c>
      <c r="S317" s="24">
        <v>380000</v>
      </c>
      <c r="T317" s="24">
        <v>600000</v>
      </c>
      <c r="U317" s="84">
        <v>30403001</v>
      </c>
      <c r="V317" s="61" t="s">
        <v>5112</v>
      </c>
    </row>
    <row r="318" spans="1:22" s="18" customFormat="1" ht="52" hidden="1" x14ac:dyDescent="0.3">
      <c r="A318" s="134">
        <v>315</v>
      </c>
      <c r="B318" s="68"/>
      <c r="C318" s="25" t="s">
        <v>3587</v>
      </c>
      <c r="D318" s="25" t="s">
        <v>3678</v>
      </c>
      <c r="E318" s="63" t="s">
        <v>2680</v>
      </c>
      <c r="F318" s="84" t="s">
        <v>4002</v>
      </c>
      <c r="G318" s="68" t="s">
        <v>3101</v>
      </c>
      <c r="H318" s="68" t="s">
        <v>1711</v>
      </c>
      <c r="I318" s="68" t="s">
        <v>679</v>
      </c>
      <c r="J318" s="68" t="str">
        <f t="shared" si="4"/>
        <v>MP304030100102. Ejercer en 21 municipios la inspección, control, vigilancia, operación del tránsito y el transporte para la movilidad y seguridad vial anualmente</v>
      </c>
      <c r="K318" s="68" t="s">
        <v>678</v>
      </c>
      <c r="M318" s="68" t="s">
        <v>77</v>
      </c>
      <c r="N318" s="24">
        <v>21</v>
      </c>
      <c r="O318" s="24">
        <v>2019</v>
      </c>
      <c r="P318" s="24">
        <v>21</v>
      </c>
      <c r="Q318" s="24">
        <v>21</v>
      </c>
      <c r="R318" s="24">
        <v>21</v>
      </c>
      <c r="S318" s="24">
        <v>21</v>
      </c>
      <c r="T318" s="24">
        <v>21</v>
      </c>
      <c r="U318" s="84">
        <v>30403001</v>
      </c>
      <c r="V318" s="61" t="s">
        <v>5112</v>
      </c>
    </row>
    <row r="319" spans="1:22" s="18" customFormat="1" ht="52" hidden="1" x14ac:dyDescent="0.3">
      <c r="A319" s="134">
        <v>316</v>
      </c>
      <c r="B319" s="68"/>
      <c r="C319" s="25" t="s">
        <v>3587</v>
      </c>
      <c r="D319" s="25" t="s">
        <v>3678</v>
      </c>
      <c r="E319" s="63" t="s">
        <v>2680</v>
      </c>
      <c r="F319" s="84" t="s">
        <v>4003</v>
      </c>
      <c r="G319" s="68" t="s">
        <v>3102</v>
      </c>
      <c r="H319" s="68" t="s">
        <v>1711</v>
      </c>
      <c r="I319" s="68" t="s">
        <v>1715</v>
      </c>
      <c r="J319" s="68" t="str">
        <f t="shared" si="4"/>
        <v>MP304030100103. Realizar en 6 puntos críticos de accidentalidad de la jurisdicción del Valle del Cauca con señalización y demarcación durante el periodo de gobierno</v>
      </c>
      <c r="K319" s="68" t="s">
        <v>678</v>
      </c>
      <c r="M319" s="68" t="s">
        <v>85</v>
      </c>
      <c r="N319" s="24">
        <v>2</v>
      </c>
      <c r="O319" s="24">
        <v>2019</v>
      </c>
      <c r="P319" s="24">
        <v>6</v>
      </c>
      <c r="Q319" s="24">
        <v>0</v>
      </c>
      <c r="R319" s="24">
        <v>2</v>
      </c>
      <c r="S319" s="24">
        <v>4</v>
      </c>
      <c r="T319" s="24">
        <v>6</v>
      </c>
      <c r="U319" s="84">
        <v>30403001</v>
      </c>
      <c r="V319" s="61" t="s">
        <v>5112</v>
      </c>
    </row>
    <row r="320" spans="1:22" s="18" customFormat="1" ht="52" hidden="1" x14ac:dyDescent="0.3">
      <c r="A320" s="134">
        <v>317</v>
      </c>
      <c r="B320" s="68"/>
      <c r="C320" s="25" t="s">
        <v>3587</v>
      </c>
      <c r="D320" s="25" t="s">
        <v>3678</v>
      </c>
      <c r="E320" s="63" t="s">
        <v>2680</v>
      </c>
      <c r="F320" s="84" t="s">
        <v>4004</v>
      </c>
      <c r="G320" s="68" t="s">
        <v>3103</v>
      </c>
      <c r="H320" s="68" t="s">
        <v>1711</v>
      </c>
      <c r="I320" s="68" t="s">
        <v>682</v>
      </c>
      <c r="J320" s="68" t="str">
        <f t="shared" si="4"/>
        <v>MP304030100104. Realizar en 21 municipios de la jurisdicción con diagnóstico de la oferta y demanda del transporte público anualmente</v>
      </c>
      <c r="K320" s="68" t="s">
        <v>678</v>
      </c>
      <c r="M320" s="68" t="s">
        <v>77</v>
      </c>
      <c r="N320" s="24">
        <v>21</v>
      </c>
      <c r="O320" s="24">
        <v>2019</v>
      </c>
      <c r="P320" s="24">
        <v>21</v>
      </c>
      <c r="Q320" s="24">
        <v>21</v>
      </c>
      <c r="R320" s="24">
        <v>21</v>
      </c>
      <c r="S320" s="24">
        <v>21</v>
      </c>
      <c r="T320" s="24">
        <v>21</v>
      </c>
      <c r="U320" s="84">
        <v>30403001</v>
      </c>
      <c r="V320" s="61" t="s">
        <v>5112</v>
      </c>
    </row>
    <row r="321" spans="1:22" s="18" customFormat="1" ht="65" hidden="1" x14ac:dyDescent="0.3">
      <c r="A321" s="134">
        <v>318</v>
      </c>
      <c r="B321" s="68"/>
      <c r="C321" s="25" t="s">
        <v>3587</v>
      </c>
      <c r="D321" s="25" t="s">
        <v>3678</v>
      </c>
      <c r="E321" s="63" t="s">
        <v>2680</v>
      </c>
      <c r="F321" s="84" t="s">
        <v>4005</v>
      </c>
      <c r="G321" s="68" t="s">
        <v>3104</v>
      </c>
      <c r="H321" s="68" t="s">
        <v>1711</v>
      </c>
      <c r="I321" s="68" t="s">
        <v>1716</v>
      </c>
      <c r="J321" s="68" t="str">
        <f t="shared" si="4"/>
        <v>MP304030100105. Formalizar 6 sistemas de transporte público urbano y rural de la jurisdicción de la secretaria movilidad y transporte del Valle del Cauca durante el periodo de gobierno</v>
      </c>
      <c r="K321" s="68" t="s">
        <v>678</v>
      </c>
      <c r="M321" s="68" t="s">
        <v>85</v>
      </c>
      <c r="N321" s="24">
        <v>6</v>
      </c>
      <c r="O321" s="24">
        <v>2019</v>
      </c>
      <c r="P321" s="24">
        <v>6</v>
      </c>
      <c r="Q321" s="24">
        <v>0</v>
      </c>
      <c r="R321" s="24">
        <v>2</v>
      </c>
      <c r="S321" s="24">
        <v>4</v>
      </c>
      <c r="T321" s="24">
        <v>6</v>
      </c>
      <c r="U321" s="84">
        <v>30403001</v>
      </c>
      <c r="V321" s="61" t="s">
        <v>5112</v>
      </c>
    </row>
    <row r="322" spans="1:22" s="18" customFormat="1" ht="52" hidden="1" x14ac:dyDescent="0.3">
      <c r="A322" s="134">
        <v>319</v>
      </c>
      <c r="B322" s="68"/>
      <c r="C322" s="25" t="s">
        <v>3588</v>
      </c>
      <c r="D322" s="25" t="s">
        <v>3678</v>
      </c>
      <c r="E322" s="63" t="s">
        <v>2681</v>
      </c>
      <c r="F322" s="84" t="s">
        <v>4006</v>
      </c>
      <c r="G322" s="68" t="s">
        <v>3105</v>
      </c>
      <c r="H322" s="68" t="s">
        <v>1293</v>
      </c>
      <c r="I322" s="68" t="s">
        <v>1384</v>
      </c>
      <c r="J322" s="68" t="str">
        <f t="shared" si="4"/>
        <v>MP304030200101. Crear 1 autoridad regional de transporte (ART) para los municipios del aglomerado del suroccidente durante el periodo de gobierno</v>
      </c>
      <c r="K322" s="68" t="s">
        <v>678</v>
      </c>
      <c r="M322" s="68" t="s">
        <v>85</v>
      </c>
      <c r="N322" s="24">
        <v>0</v>
      </c>
      <c r="O322" s="24">
        <v>2019</v>
      </c>
      <c r="P322" s="24">
        <v>1</v>
      </c>
      <c r="Q322" s="24">
        <v>0.25</v>
      </c>
      <c r="R322" s="24" t="s">
        <v>685</v>
      </c>
      <c r="S322" s="24">
        <v>0.75</v>
      </c>
      <c r="T322" s="24">
        <v>1</v>
      </c>
      <c r="U322" s="84">
        <v>30403001</v>
      </c>
      <c r="V322" s="61" t="s">
        <v>5112</v>
      </c>
    </row>
    <row r="323" spans="1:22" s="18" customFormat="1" ht="78" hidden="1" x14ac:dyDescent="0.3">
      <c r="A323" s="134">
        <v>320</v>
      </c>
      <c r="B323" s="68"/>
      <c r="C323" s="25" t="s">
        <v>3589</v>
      </c>
      <c r="D323" s="25" t="s">
        <v>3678</v>
      </c>
      <c r="E323" s="63" t="s">
        <v>2682</v>
      </c>
      <c r="F323" s="84" t="s">
        <v>4007</v>
      </c>
      <c r="G323" s="68" t="s">
        <v>3106</v>
      </c>
      <c r="H323" s="68" t="s">
        <v>2156</v>
      </c>
      <c r="I323" s="68" t="s">
        <v>690</v>
      </c>
      <c r="J323" s="68" t="str">
        <f t="shared" si="4"/>
        <v>MP401010100101. Ejecutar 3 proyectos en articulación con las comunidades locales y diversos actores presentes en el territorio, que contribuyan a la recuperación y conservación de áreas de importancia estrátegica para la biodiversidad en el periodo de Gobierno</v>
      </c>
      <c r="K323" s="68" t="s">
        <v>317</v>
      </c>
      <c r="M323" s="68" t="s">
        <v>85</v>
      </c>
      <c r="N323" s="24">
        <v>0</v>
      </c>
      <c r="O323" s="24">
        <v>2019</v>
      </c>
      <c r="P323" s="24">
        <v>3</v>
      </c>
      <c r="Q323" s="24">
        <v>0</v>
      </c>
      <c r="R323" s="24">
        <v>2</v>
      </c>
      <c r="S323" s="24">
        <v>3</v>
      </c>
      <c r="T323" s="24">
        <v>3</v>
      </c>
      <c r="U323" s="84">
        <v>40101001</v>
      </c>
      <c r="V323" s="61" t="s">
        <v>5113</v>
      </c>
    </row>
    <row r="324" spans="1:22" s="18" customFormat="1" ht="91" hidden="1" x14ac:dyDescent="0.3">
      <c r="A324" s="134">
        <v>321</v>
      </c>
      <c r="B324" s="68"/>
      <c r="C324" s="25" t="s">
        <v>3589</v>
      </c>
      <c r="D324" s="25" t="s">
        <v>3678</v>
      </c>
      <c r="E324" s="63" t="s">
        <v>2682</v>
      </c>
      <c r="F324" s="84" t="s">
        <v>4008</v>
      </c>
      <c r="G324" s="68" t="s">
        <v>3107</v>
      </c>
      <c r="H324" s="68" t="s">
        <v>2156</v>
      </c>
      <c r="I324" s="68" t="s">
        <v>1385</v>
      </c>
      <c r="J324" s="68" t="str">
        <f t="shared" si="4"/>
        <v>MP401010100102. Gestionar 300 hectáreas para declaración de áreas protegidas que asistan a la conservación de la biodiversidad, en el marco de la priorización establecida en el marco de la ordenanza 471 del 2017 del Sistema Departamental de Áreas Protegidas SIDAP en el periódo de Gobierno</v>
      </c>
      <c r="K324" s="68" t="s">
        <v>317</v>
      </c>
      <c r="M324" s="68" t="s">
        <v>85</v>
      </c>
      <c r="N324" s="24">
        <v>0</v>
      </c>
      <c r="O324" s="24">
        <v>2019</v>
      </c>
      <c r="P324" s="24">
        <v>300</v>
      </c>
      <c r="Q324" s="24">
        <v>0</v>
      </c>
      <c r="R324" s="24">
        <v>100</v>
      </c>
      <c r="S324" s="24">
        <v>200</v>
      </c>
      <c r="T324" s="24">
        <v>300</v>
      </c>
      <c r="U324" s="84">
        <v>40101001</v>
      </c>
      <c r="V324" s="61" t="s">
        <v>5113</v>
      </c>
    </row>
    <row r="325" spans="1:22" s="18" customFormat="1" ht="65" hidden="1" x14ac:dyDescent="0.3">
      <c r="A325" s="134">
        <v>322</v>
      </c>
      <c r="B325" s="76"/>
      <c r="C325" s="25" t="s">
        <v>3589</v>
      </c>
      <c r="D325" s="25" t="s">
        <v>3678</v>
      </c>
      <c r="E325" s="63" t="s">
        <v>2682</v>
      </c>
      <c r="F325" s="84" t="s">
        <v>4009</v>
      </c>
      <c r="G325" s="68" t="s">
        <v>3108</v>
      </c>
      <c r="H325" s="68" t="s">
        <v>2156</v>
      </c>
      <c r="I325" s="68" t="s">
        <v>693</v>
      </c>
      <c r="J325" s="68" t="str">
        <f t="shared" ref="J325:J388" si="5">G325&amp;". "&amp;I325</f>
        <v>MP401010100103. Conservar 30 especies de flora nativa de importancia ecosistémica, mediante la articulación interinstitucional y participación de las comunidades presentes en el territorio en el periodo de Gobierno.</v>
      </c>
      <c r="K325" s="68" t="s">
        <v>317</v>
      </c>
      <c r="M325" s="68" t="s">
        <v>85</v>
      </c>
      <c r="N325" s="24">
        <v>0</v>
      </c>
      <c r="O325" s="24">
        <v>2019</v>
      </c>
      <c r="P325" s="24">
        <v>30</v>
      </c>
      <c r="Q325" s="24">
        <v>0</v>
      </c>
      <c r="R325" s="24">
        <v>10</v>
      </c>
      <c r="S325" s="24">
        <v>20</v>
      </c>
      <c r="T325" s="24">
        <v>30</v>
      </c>
      <c r="U325" s="84">
        <v>40101001</v>
      </c>
      <c r="V325" s="61" t="s">
        <v>5113</v>
      </c>
    </row>
    <row r="326" spans="1:22" s="18" customFormat="1" ht="52" hidden="1" x14ac:dyDescent="0.3">
      <c r="A326" s="134">
        <v>323</v>
      </c>
      <c r="B326" s="68"/>
      <c r="C326" s="25" t="s">
        <v>3589</v>
      </c>
      <c r="D326" s="25" t="s">
        <v>3678</v>
      </c>
      <c r="E326" s="63" t="s">
        <v>2682</v>
      </c>
      <c r="F326" s="84" t="s">
        <v>4010</v>
      </c>
      <c r="G326" s="68" t="s">
        <v>3109</v>
      </c>
      <c r="H326" s="68" t="s">
        <v>2156</v>
      </c>
      <c r="I326" s="68" t="s">
        <v>695</v>
      </c>
      <c r="J326" s="68" t="str">
        <f t="shared" si="5"/>
        <v>MP401010100104. Actualizar 2 planes de manejo de zonas protegidas de los Parques Naturales Regionales que administra INCIVA durante el cuatrienio</v>
      </c>
      <c r="K326" s="68" t="s">
        <v>120</v>
      </c>
      <c r="M326" s="68" t="s">
        <v>85</v>
      </c>
      <c r="N326" s="24">
        <v>2</v>
      </c>
      <c r="O326" s="24">
        <v>2019</v>
      </c>
      <c r="P326" s="24">
        <v>2</v>
      </c>
      <c r="Q326" s="24">
        <v>0.5</v>
      </c>
      <c r="R326" s="24">
        <v>1</v>
      </c>
      <c r="S326" s="24">
        <v>1.5</v>
      </c>
      <c r="T326" s="24">
        <v>2</v>
      </c>
      <c r="U326" s="84">
        <v>40101001</v>
      </c>
      <c r="V326" s="61" t="s">
        <v>5113</v>
      </c>
    </row>
    <row r="327" spans="1:22" s="18" customFormat="1" ht="52" hidden="1" x14ac:dyDescent="0.3">
      <c r="A327" s="134">
        <v>324</v>
      </c>
      <c r="B327" s="68"/>
      <c r="C327" s="25" t="s">
        <v>3589</v>
      </c>
      <c r="D327" s="25" t="s">
        <v>3678</v>
      </c>
      <c r="E327" s="63" t="s">
        <v>2682</v>
      </c>
      <c r="F327" s="84" t="s">
        <v>4011</v>
      </c>
      <c r="G327" s="68" t="s">
        <v>3110</v>
      </c>
      <c r="H327" s="68" t="s">
        <v>2156</v>
      </c>
      <c r="I327" s="68" t="s">
        <v>697</v>
      </c>
      <c r="J327" s="68" t="str">
        <f t="shared" si="5"/>
        <v>MP401010100105. Formular 1 proyecto para fortalecer el jardín botánico Juan María Céspedes como centro de ciencia durante los tres primeros años del periodo de gobierno.</v>
      </c>
      <c r="K327" s="68" t="s">
        <v>120</v>
      </c>
      <c r="M327" s="68" t="s">
        <v>85</v>
      </c>
      <c r="N327" s="24">
        <v>0</v>
      </c>
      <c r="O327" s="24">
        <v>2019</v>
      </c>
      <c r="P327" s="24">
        <v>1</v>
      </c>
      <c r="Q327" s="24">
        <v>0.2</v>
      </c>
      <c r="R327" s="24">
        <v>0.5</v>
      </c>
      <c r="S327" s="24">
        <v>1</v>
      </c>
      <c r="T327" s="24">
        <v>1</v>
      </c>
      <c r="U327" s="84">
        <v>40101001</v>
      </c>
      <c r="V327" s="61" t="s">
        <v>5113</v>
      </c>
    </row>
    <row r="328" spans="1:22" s="18" customFormat="1" ht="52" hidden="1" x14ac:dyDescent="0.3">
      <c r="A328" s="134">
        <v>325</v>
      </c>
      <c r="B328" s="68"/>
      <c r="C328" s="25" t="s">
        <v>3589</v>
      </c>
      <c r="D328" s="25" t="s">
        <v>3678</v>
      </c>
      <c r="E328" s="63" t="s">
        <v>2682</v>
      </c>
      <c r="F328" s="84" t="s">
        <v>4012</v>
      </c>
      <c r="G328" s="68" t="s">
        <v>3111</v>
      </c>
      <c r="H328" s="68" t="s">
        <v>2156</v>
      </c>
      <c r="I328" s="68" t="s">
        <v>1387</v>
      </c>
      <c r="J328" s="68" t="str">
        <f t="shared" si="5"/>
        <v>MP401010100106. Realizar seguimiento y monitoreo del plan departamental de Aves y ecosistemas, teniendo en  cuenta a la ordenanza 517-2019 de agosto 27</v>
      </c>
      <c r="K328" s="68" t="s">
        <v>317</v>
      </c>
      <c r="M328" s="68" t="s">
        <v>85</v>
      </c>
      <c r="N328" s="24">
        <v>0</v>
      </c>
      <c r="O328" s="24">
        <v>2019</v>
      </c>
      <c r="P328" s="24">
        <v>2</v>
      </c>
      <c r="Q328" s="24">
        <v>0</v>
      </c>
      <c r="R328" s="24">
        <v>0</v>
      </c>
      <c r="S328" s="24">
        <v>1</v>
      </c>
      <c r="T328" s="24">
        <v>2</v>
      </c>
      <c r="U328" s="84">
        <v>40101001</v>
      </c>
      <c r="V328" s="61" t="s">
        <v>5113</v>
      </c>
    </row>
    <row r="329" spans="1:22" s="18" customFormat="1" ht="65" hidden="1" x14ac:dyDescent="0.3">
      <c r="A329" s="134">
        <v>326</v>
      </c>
      <c r="B329" s="68"/>
      <c r="C329" s="25" t="s">
        <v>3590</v>
      </c>
      <c r="D329" s="25" t="s">
        <v>3678</v>
      </c>
      <c r="E329" s="63" t="s">
        <v>2683</v>
      </c>
      <c r="F329" s="84" t="s">
        <v>4013</v>
      </c>
      <c r="G329" s="68" t="s">
        <v>3112</v>
      </c>
      <c r="H329" s="68" t="s">
        <v>2159</v>
      </c>
      <c r="I329" s="68" t="s">
        <v>699</v>
      </c>
      <c r="J329" s="68" t="str">
        <f t="shared" si="5"/>
        <v>MP401010200101. Formular 4 proyectos de investigación sobre biodiversidad y colecciones científicas para solicitar recursos ante entidades que apoyen proyectos de investigación durante el cuatrienio</v>
      </c>
      <c r="K329" s="68" t="s">
        <v>120</v>
      </c>
      <c r="M329" s="68" t="s">
        <v>85</v>
      </c>
      <c r="N329" s="24">
        <v>3</v>
      </c>
      <c r="O329" s="24">
        <v>2019</v>
      </c>
      <c r="P329" s="24">
        <v>4</v>
      </c>
      <c r="Q329" s="147">
        <v>0.5</v>
      </c>
      <c r="R329" s="24">
        <v>2</v>
      </c>
      <c r="S329" s="24">
        <v>3</v>
      </c>
      <c r="T329" s="24">
        <v>4</v>
      </c>
      <c r="U329" s="84">
        <v>40101001</v>
      </c>
      <c r="V329" s="61" t="s">
        <v>5113</v>
      </c>
    </row>
    <row r="330" spans="1:22" s="18" customFormat="1" ht="39" hidden="1" x14ac:dyDescent="0.3">
      <c r="A330" s="134">
        <v>327</v>
      </c>
      <c r="B330" s="68"/>
      <c r="C330" s="25" t="s">
        <v>3590</v>
      </c>
      <c r="D330" s="25" t="s">
        <v>3678</v>
      </c>
      <c r="E330" s="63" t="s">
        <v>2683</v>
      </c>
      <c r="F330" s="84" t="s">
        <v>4014</v>
      </c>
      <c r="G330" s="68" t="s">
        <v>3113</v>
      </c>
      <c r="H330" s="68" t="s">
        <v>2159</v>
      </c>
      <c r="I330" s="68" t="s">
        <v>1390</v>
      </c>
      <c r="J330" s="68" t="str">
        <f t="shared" si="5"/>
        <v>MP401010200102. Cofinanciar 4 proyectos de investigación sobre biodiversidad y colecciones científicas durante el cuatrienio</v>
      </c>
      <c r="K330" s="68" t="s">
        <v>120</v>
      </c>
      <c r="M330" s="68" t="s">
        <v>85</v>
      </c>
      <c r="N330" s="24">
        <v>4</v>
      </c>
      <c r="O330" s="24">
        <v>2019</v>
      </c>
      <c r="P330" s="24">
        <v>4</v>
      </c>
      <c r="Q330" s="24">
        <v>0.5</v>
      </c>
      <c r="R330" s="24">
        <v>2</v>
      </c>
      <c r="S330" s="24">
        <v>3</v>
      </c>
      <c r="T330" s="24">
        <v>4</v>
      </c>
      <c r="U330" s="84">
        <v>40101001</v>
      </c>
      <c r="V330" s="61" t="s">
        <v>5113</v>
      </c>
    </row>
    <row r="331" spans="1:22" s="18" customFormat="1" ht="91" hidden="1" x14ac:dyDescent="0.3">
      <c r="A331" s="134">
        <v>328</v>
      </c>
      <c r="B331" s="68"/>
      <c r="C331" s="25" t="s">
        <v>3591</v>
      </c>
      <c r="D331" s="25" t="s">
        <v>3678</v>
      </c>
      <c r="E331" s="63" t="s">
        <v>2684</v>
      </c>
      <c r="F331" s="84" t="s">
        <v>4015</v>
      </c>
      <c r="G331" s="68" t="s">
        <v>3114</v>
      </c>
      <c r="H331" s="68" t="s">
        <v>2173</v>
      </c>
      <c r="I331" s="68" t="s">
        <v>702</v>
      </c>
      <c r="J331" s="68" t="str">
        <f t="shared" si="5"/>
        <v>MP401010300101. Confinanciar 3 proyetos con alternativas productivas en apicultura, meliponicultura, cultivo de orellanas u otras alternativas que sean viables para su implementación en zonas de áreas protegidas de acuerdo con lo disupuesto por la autoridad ambiental competente en el periodo de Gobierno</v>
      </c>
      <c r="K331" s="68" t="s">
        <v>317</v>
      </c>
      <c r="M331" s="68" t="s">
        <v>85</v>
      </c>
      <c r="N331" s="24">
        <v>0</v>
      </c>
      <c r="O331" s="24">
        <v>2019</v>
      </c>
      <c r="P331" s="24">
        <v>3</v>
      </c>
      <c r="Q331" s="24">
        <v>0</v>
      </c>
      <c r="R331" s="24">
        <v>1</v>
      </c>
      <c r="S331" s="24">
        <v>2</v>
      </c>
      <c r="T331" s="24">
        <v>3</v>
      </c>
      <c r="U331" s="84">
        <v>40101001</v>
      </c>
      <c r="V331" s="61" t="s">
        <v>5113</v>
      </c>
    </row>
    <row r="332" spans="1:22" s="18" customFormat="1" ht="65" hidden="1" x14ac:dyDescent="0.3">
      <c r="A332" s="134">
        <v>329</v>
      </c>
      <c r="B332" s="76"/>
      <c r="C332" s="25" t="s">
        <v>3591</v>
      </c>
      <c r="D332" s="25" t="s">
        <v>3678</v>
      </c>
      <c r="E332" s="63" t="s">
        <v>2684</v>
      </c>
      <c r="F332" s="84" t="s">
        <v>4016</v>
      </c>
      <c r="G332" s="68" t="s">
        <v>3115</v>
      </c>
      <c r="H332" s="68" t="s">
        <v>2173</v>
      </c>
      <c r="I332" s="68" t="s">
        <v>704</v>
      </c>
      <c r="J332" s="68" t="str">
        <f t="shared" si="5"/>
        <v>MP401010300102. Cofinanciar 3 iniciativas de negocios verdes que desarrollen bienes y servicios sostenibles provenientes de recursos naturales y ecoproductos industriales en el periodo de Gobierno.</v>
      </c>
      <c r="K332" s="68" t="s">
        <v>317</v>
      </c>
      <c r="M332" s="68" t="s">
        <v>85</v>
      </c>
      <c r="N332" s="24">
        <v>0</v>
      </c>
      <c r="O332" s="24">
        <v>2019</v>
      </c>
      <c r="P332" s="24">
        <v>3</v>
      </c>
      <c r="Q332" s="24">
        <v>0</v>
      </c>
      <c r="R332" s="24">
        <v>1</v>
      </c>
      <c r="S332" s="24">
        <v>2</v>
      </c>
      <c r="T332" s="24">
        <v>3</v>
      </c>
      <c r="U332" s="84">
        <v>40101001</v>
      </c>
      <c r="V332" s="61" t="s">
        <v>5113</v>
      </c>
    </row>
    <row r="333" spans="1:22" s="18" customFormat="1" ht="65" hidden="1" x14ac:dyDescent="0.3">
      <c r="A333" s="134">
        <v>330</v>
      </c>
      <c r="B333" s="68"/>
      <c r="C333" s="25" t="s">
        <v>3592</v>
      </c>
      <c r="D333" s="25" t="s">
        <v>3678</v>
      </c>
      <c r="E333" s="63" t="s">
        <v>2685</v>
      </c>
      <c r="F333" s="84" t="s">
        <v>4017</v>
      </c>
      <c r="G333" s="68" t="s">
        <v>3116</v>
      </c>
      <c r="H333" s="68" t="s">
        <v>1718</v>
      </c>
      <c r="I333" s="68" t="s">
        <v>706</v>
      </c>
      <c r="J333" s="68" t="str">
        <f t="shared" si="5"/>
        <v>MP402010100101. Adquirir 750 hectáreas en cuencas y microcuencas hidrográficas priorizadas para la protección y conservación de fuentes hídricos que abastecen acueductos urbanos y rurales en el periodo de gobierno.</v>
      </c>
      <c r="K333" s="68" t="s">
        <v>317</v>
      </c>
      <c r="M333" s="68" t="s">
        <v>85</v>
      </c>
      <c r="N333" s="24">
        <v>920</v>
      </c>
      <c r="O333" s="24">
        <v>2019</v>
      </c>
      <c r="P333" s="24">
        <v>750</v>
      </c>
      <c r="Q333" s="24">
        <v>0</v>
      </c>
      <c r="R333" s="24">
        <v>100</v>
      </c>
      <c r="S333" s="24">
        <v>300</v>
      </c>
      <c r="T333" s="24">
        <v>750</v>
      </c>
      <c r="U333" s="84">
        <v>40201001</v>
      </c>
      <c r="V333" s="61" t="s">
        <v>5114</v>
      </c>
    </row>
    <row r="334" spans="1:22" s="18" customFormat="1" ht="65" hidden="1" x14ac:dyDescent="0.3">
      <c r="A334" s="134">
        <v>331</v>
      </c>
      <c r="B334" s="68"/>
      <c r="C334" s="25" t="s">
        <v>3592</v>
      </c>
      <c r="D334" s="25" t="s">
        <v>3678</v>
      </c>
      <c r="E334" s="63" t="s">
        <v>2685</v>
      </c>
      <c r="F334" s="84" t="s">
        <v>4018</v>
      </c>
      <c r="G334" s="68" t="s">
        <v>3117</v>
      </c>
      <c r="H334" s="68" t="s">
        <v>1718</v>
      </c>
      <c r="I334" s="68" t="s">
        <v>1721</v>
      </c>
      <c r="J334" s="68" t="str">
        <f t="shared" si="5"/>
        <v>MP402010100102. Incentivar 100 hectáreas con esquema de pagos por servicios ambientales PSA en zonas estratégicas para la conservación del recurso hídrico anualmente duranre el periodo de gobierno</v>
      </c>
      <c r="K334" s="68" t="s">
        <v>317</v>
      </c>
      <c r="M334" s="68" t="s">
        <v>85</v>
      </c>
      <c r="N334" s="145">
        <v>0</v>
      </c>
      <c r="O334" s="24">
        <v>2019</v>
      </c>
      <c r="P334" s="145">
        <v>100</v>
      </c>
      <c r="Q334" s="145">
        <v>0</v>
      </c>
      <c r="R334" s="145">
        <v>100</v>
      </c>
      <c r="S334" s="145">
        <v>100</v>
      </c>
      <c r="T334" s="145">
        <v>100</v>
      </c>
      <c r="U334" s="84">
        <v>40201001</v>
      </c>
      <c r="V334" s="61" t="s">
        <v>5114</v>
      </c>
    </row>
    <row r="335" spans="1:22" s="18" customFormat="1" ht="65" hidden="1" x14ac:dyDescent="0.3">
      <c r="A335" s="134">
        <v>332</v>
      </c>
      <c r="B335" s="68"/>
      <c r="C335" s="25" t="s">
        <v>3592</v>
      </c>
      <c r="D335" s="25" t="s">
        <v>3678</v>
      </c>
      <c r="E335" s="63" t="s">
        <v>2685</v>
      </c>
      <c r="F335" s="84" t="s">
        <v>4019</v>
      </c>
      <c r="G335" s="68" t="s">
        <v>3118</v>
      </c>
      <c r="H335" s="68" t="s">
        <v>1718</v>
      </c>
      <c r="I335" s="68" t="s">
        <v>1722</v>
      </c>
      <c r="J335" s="68" t="str">
        <f t="shared" si="5"/>
        <v xml:space="preserve">MP402010100103. Intervenir 1000 hectáreas de importancia estratégica para la conservación del recurso hídrico mediante la implementación de herramientas de manejo del paisaje en el periodo de gobierno </v>
      </c>
      <c r="K335" s="68" t="s">
        <v>317</v>
      </c>
      <c r="M335" s="68" t="s">
        <v>85</v>
      </c>
      <c r="N335" s="24">
        <v>1300</v>
      </c>
      <c r="O335" s="24">
        <v>2019</v>
      </c>
      <c r="P335" s="24">
        <v>1000</v>
      </c>
      <c r="Q335" s="145">
        <v>250</v>
      </c>
      <c r="R335" s="145">
        <v>500</v>
      </c>
      <c r="S335" s="145">
        <v>750</v>
      </c>
      <c r="T335" s="145">
        <v>1000</v>
      </c>
      <c r="U335" s="84">
        <v>40201001</v>
      </c>
      <c r="V335" s="61" t="s">
        <v>5114</v>
      </c>
    </row>
    <row r="336" spans="1:22" s="18" customFormat="1" ht="52" hidden="1" x14ac:dyDescent="0.3">
      <c r="A336" s="134">
        <v>333</v>
      </c>
      <c r="B336" s="68"/>
      <c r="C336" s="25" t="s">
        <v>3592</v>
      </c>
      <c r="D336" s="25" t="s">
        <v>3678</v>
      </c>
      <c r="E336" s="63" t="s">
        <v>2685</v>
      </c>
      <c r="F336" s="84" t="s">
        <v>4020</v>
      </c>
      <c r="G336" s="68" t="s">
        <v>3119</v>
      </c>
      <c r="H336" s="68" t="s">
        <v>1718</v>
      </c>
      <c r="I336" s="68" t="s">
        <v>1723</v>
      </c>
      <c r="J336" s="68" t="str">
        <f t="shared" si="5"/>
        <v>MP402010100104. Implementar al menos 2 instrumentos paisajísticos Plan de Conservación y Atención Integral de Ecoparque de la Salud de propiedad del departamento</v>
      </c>
      <c r="K336" s="68" t="s">
        <v>317</v>
      </c>
      <c r="M336" s="68" t="s">
        <v>85</v>
      </c>
      <c r="N336" s="145">
        <v>0</v>
      </c>
      <c r="O336" s="24">
        <v>2019</v>
      </c>
      <c r="P336" s="145">
        <v>2</v>
      </c>
      <c r="Q336" s="145">
        <v>0</v>
      </c>
      <c r="R336" s="145">
        <v>0</v>
      </c>
      <c r="S336" s="145">
        <v>0</v>
      </c>
      <c r="T336" s="145">
        <v>2</v>
      </c>
      <c r="U336" s="84">
        <v>40201001</v>
      </c>
      <c r="V336" s="61" t="s">
        <v>5114</v>
      </c>
    </row>
    <row r="337" spans="1:22" s="18" customFormat="1" ht="39" hidden="1" x14ac:dyDescent="0.3">
      <c r="A337" s="134">
        <v>334</v>
      </c>
      <c r="B337" s="68"/>
      <c r="C337" s="25" t="s">
        <v>3592</v>
      </c>
      <c r="D337" s="25" t="s">
        <v>3678</v>
      </c>
      <c r="E337" s="63" t="s">
        <v>2685</v>
      </c>
      <c r="F337" s="84" t="s">
        <v>4021</v>
      </c>
      <c r="G337" s="68" t="s">
        <v>3120</v>
      </c>
      <c r="H337" s="68" t="s">
        <v>1718</v>
      </c>
      <c r="I337" s="68" t="s">
        <v>1725</v>
      </c>
      <c r="J337" s="68" t="str">
        <f t="shared" si="5"/>
        <v>MP402010100105. Formular el plan de Conservación y Atención Integral de Ecoparque de la Salud de propiedad del departamento</v>
      </c>
      <c r="K337" s="68" t="s">
        <v>317</v>
      </c>
      <c r="M337" s="68" t="s">
        <v>85</v>
      </c>
      <c r="N337" s="145">
        <v>0</v>
      </c>
      <c r="O337" s="24">
        <v>2019</v>
      </c>
      <c r="P337" s="145">
        <v>1</v>
      </c>
      <c r="Q337" s="145">
        <v>0</v>
      </c>
      <c r="R337" s="145">
        <v>0</v>
      </c>
      <c r="S337" s="145">
        <v>1</v>
      </c>
      <c r="T337" s="145">
        <v>1</v>
      </c>
      <c r="U337" s="84">
        <v>40201001</v>
      </c>
      <c r="V337" s="61" t="s">
        <v>5114</v>
      </c>
    </row>
    <row r="338" spans="1:22" s="18" customFormat="1" ht="52" hidden="1" x14ac:dyDescent="0.3">
      <c r="A338" s="134">
        <v>335</v>
      </c>
      <c r="B338" s="68"/>
      <c r="C338" s="25" t="s">
        <v>3592</v>
      </c>
      <c r="D338" s="25" t="s">
        <v>3678</v>
      </c>
      <c r="E338" s="63" t="s">
        <v>2685</v>
      </c>
      <c r="F338" s="84" t="s">
        <v>4022</v>
      </c>
      <c r="G338" s="68" t="s">
        <v>3121</v>
      </c>
      <c r="H338" s="68" t="s">
        <v>1718</v>
      </c>
      <c r="I338" s="68" t="s">
        <v>1727</v>
      </c>
      <c r="J338" s="68" t="str">
        <f t="shared" si="5"/>
        <v>MP402010100106. Aislar 100 kilómetro(s) en cuencas hidrográficas abastecedoras de los sistemas de acueducto operados por ACUAVALLE S.A. E.S.P., en el cuatrienio</v>
      </c>
      <c r="K338" s="68" t="s">
        <v>563</v>
      </c>
      <c r="M338" s="68" t="s">
        <v>85</v>
      </c>
      <c r="N338" s="24">
        <v>25</v>
      </c>
      <c r="O338" s="24">
        <v>2019</v>
      </c>
      <c r="P338" s="24">
        <v>100</v>
      </c>
      <c r="Q338" s="24">
        <v>23</v>
      </c>
      <c r="R338" s="24">
        <v>48</v>
      </c>
      <c r="S338" s="24">
        <v>74</v>
      </c>
      <c r="T338" s="24">
        <v>100</v>
      </c>
      <c r="U338" s="84">
        <v>40201001</v>
      </c>
      <c r="V338" s="61" t="s">
        <v>5114</v>
      </c>
    </row>
    <row r="339" spans="1:22" s="18" customFormat="1" ht="65" hidden="1" x14ac:dyDescent="0.3">
      <c r="A339" s="134">
        <v>336</v>
      </c>
      <c r="B339" s="68"/>
      <c r="C339" s="25" t="s">
        <v>3592</v>
      </c>
      <c r="D339" s="25" t="s">
        <v>3678</v>
      </c>
      <c r="E339" s="63" t="s">
        <v>2685</v>
      </c>
      <c r="F339" s="84" t="s">
        <v>4023</v>
      </c>
      <c r="G339" s="68" t="s">
        <v>3122</v>
      </c>
      <c r="H339" s="68" t="s">
        <v>1718</v>
      </c>
      <c r="I339" s="68" t="s">
        <v>711</v>
      </c>
      <c r="J339" s="68" t="str">
        <f t="shared" si="5"/>
        <v>MP402010100107. Enriquecer 80 hectárea(s) forestal protector en cuencas hidrográficas abastecedoras de los sistemas de acueducto operados por ACUAVALLE S.A. E.S.P., en el cuatrienio</v>
      </c>
      <c r="K339" s="68" t="s">
        <v>563</v>
      </c>
      <c r="M339" s="68" t="s">
        <v>85</v>
      </c>
      <c r="N339" s="24">
        <v>20</v>
      </c>
      <c r="O339" s="24">
        <v>2019</v>
      </c>
      <c r="P339" s="24">
        <v>80</v>
      </c>
      <c r="Q339" s="24">
        <v>20</v>
      </c>
      <c r="R339" s="24">
        <v>40</v>
      </c>
      <c r="S339" s="24">
        <v>60</v>
      </c>
      <c r="T339" s="24">
        <v>80</v>
      </c>
      <c r="U339" s="84">
        <v>40201001</v>
      </c>
      <c r="V339" s="61" t="s">
        <v>5114</v>
      </c>
    </row>
    <row r="340" spans="1:22" s="18" customFormat="1" ht="65" hidden="1" x14ac:dyDescent="0.3">
      <c r="A340" s="134">
        <v>337</v>
      </c>
      <c r="B340" s="76"/>
      <c r="C340" s="25" t="s">
        <v>3592</v>
      </c>
      <c r="D340" s="25" t="s">
        <v>3678</v>
      </c>
      <c r="E340" s="63" t="s">
        <v>2685</v>
      </c>
      <c r="F340" s="84" t="s">
        <v>4024</v>
      </c>
      <c r="G340" s="68" t="s">
        <v>3123</v>
      </c>
      <c r="H340" s="68" t="s">
        <v>1718</v>
      </c>
      <c r="I340" s="68" t="s">
        <v>712</v>
      </c>
      <c r="J340" s="68" t="str">
        <f t="shared" si="5"/>
        <v>MP402010100108. Establecer 80 hectárea(s) de sistema silvopastoriles en cuencas hidrográficas abastecedoras de los sistemas de acueducto operados por ACUAVALLE S.A. E.S.P., en el cuatrienio</v>
      </c>
      <c r="K340" s="68" t="s">
        <v>563</v>
      </c>
      <c r="M340" s="68" t="s">
        <v>85</v>
      </c>
      <c r="N340" s="24">
        <v>20</v>
      </c>
      <c r="O340" s="24">
        <v>2019</v>
      </c>
      <c r="P340" s="24">
        <v>80</v>
      </c>
      <c r="Q340" s="24">
        <v>20</v>
      </c>
      <c r="R340" s="24">
        <v>40</v>
      </c>
      <c r="S340" s="24">
        <v>60</v>
      </c>
      <c r="T340" s="24">
        <v>80</v>
      </c>
      <c r="U340" s="84">
        <v>40201001</v>
      </c>
      <c r="V340" s="61" t="s">
        <v>5114</v>
      </c>
    </row>
    <row r="341" spans="1:22" s="18" customFormat="1" ht="65" hidden="1" x14ac:dyDescent="0.3">
      <c r="A341" s="134">
        <v>338</v>
      </c>
      <c r="B341" s="68"/>
      <c r="C341" s="25" t="s">
        <v>3592</v>
      </c>
      <c r="D341" s="25" t="s">
        <v>3678</v>
      </c>
      <c r="E341" s="63" t="s">
        <v>2685</v>
      </c>
      <c r="F341" s="84" t="s">
        <v>4025</v>
      </c>
      <c r="G341" s="68" t="s">
        <v>3124</v>
      </c>
      <c r="H341" s="68" t="s">
        <v>1718</v>
      </c>
      <c r="I341" s="68" t="s">
        <v>713</v>
      </c>
      <c r="J341" s="68" t="str">
        <f t="shared" si="5"/>
        <v>MP402010100109. Conservar 80 hectárea(s) de árboles sembrados en los proyectos de enriquecimiento forestal y sistema silvopastoril de vigencias anteriores anualmente</v>
      </c>
      <c r="K341" s="68" t="s">
        <v>563</v>
      </c>
      <c r="M341" s="68" t="s">
        <v>77</v>
      </c>
      <c r="N341" s="24">
        <v>80</v>
      </c>
      <c r="O341" s="24">
        <v>2019</v>
      </c>
      <c r="P341" s="24">
        <v>80</v>
      </c>
      <c r="Q341" s="24">
        <v>80</v>
      </c>
      <c r="R341" s="24">
        <v>80</v>
      </c>
      <c r="S341" s="24">
        <v>80</v>
      </c>
      <c r="T341" s="24">
        <v>80</v>
      </c>
      <c r="U341" s="84">
        <v>40201001</v>
      </c>
      <c r="V341" s="61" t="s">
        <v>5114</v>
      </c>
    </row>
    <row r="342" spans="1:22" s="18" customFormat="1" ht="65" hidden="1" x14ac:dyDescent="0.3">
      <c r="A342" s="134">
        <v>339</v>
      </c>
      <c r="B342" s="68"/>
      <c r="C342" s="25" t="s">
        <v>3592</v>
      </c>
      <c r="D342" s="25" t="s">
        <v>3678</v>
      </c>
      <c r="E342" s="63" t="s">
        <v>2685</v>
      </c>
      <c r="F342" s="84" t="s">
        <v>4026</v>
      </c>
      <c r="G342" s="68" t="s">
        <v>3125</v>
      </c>
      <c r="H342" s="68" t="s">
        <v>1718</v>
      </c>
      <c r="I342" s="68" t="s">
        <v>714</v>
      </c>
      <c r="J342" s="68" t="str">
        <f t="shared" si="5"/>
        <v>MP402010100110. Construir 4 obras biomecánicas para control de erosión en cuencas hidrográficas abastecedoras de los sistemas de acueducto operados por ACUAVALLE S.A. E.S.P., en el cuatrienio</v>
      </c>
      <c r="K342" s="68" t="s">
        <v>563</v>
      </c>
      <c r="M342" s="68" t="s">
        <v>85</v>
      </c>
      <c r="N342" s="24">
        <v>1</v>
      </c>
      <c r="O342" s="24">
        <v>2019</v>
      </c>
      <c r="P342" s="24">
        <v>4</v>
      </c>
      <c r="Q342" s="24">
        <v>1</v>
      </c>
      <c r="R342" s="24">
        <v>2</v>
      </c>
      <c r="S342" s="24">
        <v>3</v>
      </c>
      <c r="T342" s="24">
        <v>4</v>
      </c>
      <c r="U342" s="84">
        <v>40201001</v>
      </c>
      <c r="V342" s="61" t="s">
        <v>5114</v>
      </c>
    </row>
    <row r="343" spans="1:22" s="18" customFormat="1" ht="78" hidden="1" x14ac:dyDescent="0.3">
      <c r="A343" s="134">
        <v>340</v>
      </c>
      <c r="B343" s="90"/>
      <c r="C343" s="25" t="s">
        <v>3592</v>
      </c>
      <c r="D343" s="25" t="s">
        <v>3678</v>
      </c>
      <c r="E343" s="63" t="s">
        <v>2685</v>
      </c>
      <c r="F343" s="84" t="s">
        <v>4027</v>
      </c>
      <c r="G343" s="68" t="s">
        <v>3126</v>
      </c>
      <c r="H343" s="68" t="s">
        <v>1718</v>
      </c>
      <c r="I343" s="90" t="s">
        <v>1729</v>
      </c>
      <c r="J343" s="68" t="str">
        <f t="shared" si="5"/>
        <v>MP402010100111. Operativizar el Consejo Departamental de Política Ambiental y Gestión Integral del Recurso Hídrico CODEPARH dando cumplimiento a la ordenanza 421 de 2016 durante el periodo de gobierno a partir del 2021</v>
      </c>
      <c r="K343" s="68" t="s">
        <v>317</v>
      </c>
      <c r="M343" s="89" t="s">
        <v>85</v>
      </c>
      <c r="N343" s="24">
        <v>1</v>
      </c>
      <c r="O343" s="24">
        <v>2019</v>
      </c>
      <c r="P343" s="24">
        <v>1</v>
      </c>
      <c r="Q343" s="24">
        <v>0</v>
      </c>
      <c r="R343" s="24">
        <v>1</v>
      </c>
      <c r="S343" s="24">
        <v>1</v>
      </c>
      <c r="T343" s="24">
        <v>1</v>
      </c>
      <c r="U343" s="84">
        <v>40201001</v>
      </c>
      <c r="V343" s="61" t="s">
        <v>5114</v>
      </c>
    </row>
    <row r="344" spans="1:22" s="18" customFormat="1" ht="65" hidden="1" x14ac:dyDescent="0.3">
      <c r="A344" s="134">
        <v>341</v>
      </c>
      <c r="B344" s="68"/>
      <c r="C344" s="25" t="s">
        <v>3593</v>
      </c>
      <c r="D344" s="25" t="s">
        <v>3678</v>
      </c>
      <c r="E344" s="63" t="s">
        <v>2686</v>
      </c>
      <c r="F344" s="84" t="s">
        <v>4028</v>
      </c>
      <c r="G344" s="68" t="s">
        <v>3127</v>
      </c>
      <c r="H344" s="68" t="s">
        <v>2161</v>
      </c>
      <c r="I344" s="68" t="s">
        <v>716</v>
      </c>
      <c r="J344" s="68" t="str">
        <f t="shared" si="5"/>
        <v>MP402010200101. Instalar 48 sistema sépticos para el manejo individual de aguas residuales en cuencas hidrográficas abastecedoras de los sistemas de acueducto operados por ACUAVALLE S.A. E.S.P., en el cuatrienio</v>
      </c>
      <c r="K344" s="68" t="s">
        <v>563</v>
      </c>
      <c r="M344" s="68" t="s">
        <v>85</v>
      </c>
      <c r="N344" s="24">
        <v>12</v>
      </c>
      <c r="O344" s="24">
        <v>2019</v>
      </c>
      <c r="P344" s="24">
        <v>48</v>
      </c>
      <c r="Q344" s="24">
        <v>12</v>
      </c>
      <c r="R344" s="24">
        <v>24</v>
      </c>
      <c r="S344" s="24">
        <v>36</v>
      </c>
      <c r="T344" s="24">
        <v>48</v>
      </c>
      <c r="U344" s="84">
        <v>40201001</v>
      </c>
      <c r="V344" s="61" t="s">
        <v>5114</v>
      </c>
    </row>
    <row r="345" spans="1:22" s="18" customFormat="1" ht="65" hidden="1" x14ac:dyDescent="0.3">
      <c r="A345" s="134">
        <v>342</v>
      </c>
      <c r="B345" s="68"/>
      <c r="C345" s="25" t="s">
        <v>3594</v>
      </c>
      <c r="D345" s="25" t="s">
        <v>3678</v>
      </c>
      <c r="E345" s="63" t="s">
        <v>2687</v>
      </c>
      <c r="F345" s="84" t="s">
        <v>4029</v>
      </c>
      <c r="G345" s="68" t="s">
        <v>3128</v>
      </c>
      <c r="H345" s="68" t="s">
        <v>2195</v>
      </c>
      <c r="I345" s="68" t="s">
        <v>719</v>
      </c>
      <c r="J345" s="68" t="str">
        <f t="shared" si="5"/>
        <v>MP403010100101. Gestionar 4 proyectos que den cumplimiento a la implementación de las medidas de adaptación y mitigación del Plan Integral de Cambio Climático PICC en el periodo de gobierno</v>
      </c>
      <c r="K345" s="68" t="s">
        <v>317</v>
      </c>
      <c r="M345" s="68" t="s">
        <v>85</v>
      </c>
      <c r="N345" s="24">
        <v>0</v>
      </c>
      <c r="O345" s="24">
        <v>2019</v>
      </c>
      <c r="P345" s="24">
        <v>4</v>
      </c>
      <c r="Q345" s="24">
        <v>0</v>
      </c>
      <c r="R345" s="24">
        <v>2</v>
      </c>
      <c r="S345" s="24">
        <v>4</v>
      </c>
      <c r="T345" s="24">
        <v>4</v>
      </c>
      <c r="U345" s="84">
        <v>40301001</v>
      </c>
      <c r="V345" s="61" t="s">
        <v>5115</v>
      </c>
    </row>
    <row r="346" spans="1:22" s="18" customFormat="1" ht="65" hidden="1" x14ac:dyDescent="0.3">
      <c r="A346" s="134">
        <v>343</v>
      </c>
      <c r="B346" s="68"/>
      <c r="C346" s="25" t="s">
        <v>3594</v>
      </c>
      <c r="D346" s="25" t="s">
        <v>3678</v>
      </c>
      <c r="E346" s="63" t="s">
        <v>2687</v>
      </c>
      <c r="F346" s="84" t="s">
        <v>4030</v>
      </c>
      <c r="G346" s="68" t="s">
        <v>3129</v>
      </c>
      <c r="H346" s="68" t="s">
        <v>2195</v>
      </c>
      <c r="I346" s="68" t="s">
        <v>1397</v>
      </c>
      <c r="J346" s="68" t="str">
        <f t="shared" si="5"/>
        <v>MP403010100102. Actualizar 1 Plan Integral de Cambio Climatico  con la incorporación de nuevos sectores, medidas y acciones de mitigación y el modulo de monitoreo, seguiimiento y evaluación del plan anualmente.</v>
      </c>
      <c r="K346" s="68" t="s">
        <v>317</v>
      </c>
      <c r="M346" s="68" t="s">
        <v>85</v>
      </c>
      <c r="N346" s="24">
        <v>0</v>
      </c>
      <c r="O346" s="24">
        <v>2019</v>
      </c>
      <c r="P346" s="24">
        <v>1</v>
      </c>
      <c r="Q346" s="24">
        <v>0</v>
      </c>
      <c r="R346" s="24">
        <v>1</v>
      </c>
      <c r="S346" s="24">
        <v>1</v>
      </c>
      <c r="T346" s="24">
        <v>1</v>
      </c>
      <c r="U346" s="84">
        <v>40301001</v>
      </c>
      <c r="V346" s="61" t="s">
        <v>5115</v>
      </c>
    </row>
    <row r="347" spans="1:22" s="18" customFormat="1" ht="39" hidden="1" x14ac:dyDescent="0.3">
      <c r="A347" s="134">
        <v>344</v>
      </c>
      <c r="B347" s="89"/>
      <c r="C347" s="25" t="s">
        <v>3594</v>
      </c>
      <c r="D347" s="25" t="s">
        <v>3678</v>
      </c>
      <c r="E347" s="63" t="s">
        <v>2687</v>
      </c>
      <c r="F347" s="84" t="s">
        <v>4031</v>
      </c>
      <c r="G347" s="68" t="s">
        <v>3130</v>
      </c>
      <c r="H347" s="68" t="s">
        <v>2195</v>
      </c>
      <c r="I347" s="90" t="s">
        <v>1386</v>
      </c>
      <c r="J347" s="68" t="str">
        <f t="shared" si="5"/>
        <v>MP403010100103. Formular un Plan Departamental Minero Ambiental del Valle del Cauca</v>
      </c>
      <c r="K347" s="68" t="s">
        <v>317</v>
      </c>
      <c r="M347" s="89" t="s">
        <v>85</v>
      </c>
      <c r="N347" s="23">
        <v>0</v>
      </c>
      <c r="O347" s="23">
        <v>2019</v>
      </c>
      <c r="P347" s="23">
        <v>1</v>
      </c>
      <c r="Q347" s="23">
        <v>0</v>
      </c>
      <c r="R347" s="23">
        <v>0</v>
      </c>
      <c r="S347" s="23">
        <v>1</v>
      </c>
      <c r="T347" s="23">
        <v>1</v>
      </c>
      <c r="U347" s="84">
        <v>40301001</v>
      </c>
      <c r="V347" s="61" t="s">
        <v>5115</v>
      </c>
    </row>
    <row r="348" spans="1:22" s="18" customFormat="1" ht="91" hidden="1" x14ac:dyDescent="0.3">
      <c r="A348" s="134">
        <v>345</v>
      </c>
      <c r="B348" s="89"/>
      <c r="C348" s="25" t="s">
        <v>3594</v>
      </c>
      <c r="D348" s="25" t="s">
        <v>3678</v>
      </c>
      <c r="E348" s="63" t="s">
        <v>2687</v>
      </c>
      <c r="F348" s="84" t="s">
        <v>4032</v>
      </c>
      <c r="G348" s="68" t="s">
        <v>3131</v>
      </c>
      <c r="H348" s="68" t="s">
        <v>2195</v>
      </c>
      <c r="I348" s="90" t="s">
        <v>1395</v>
      </c>
      <c r="J348" s="68" t="str">
        <f t="shared" si="5"/>
        <v>MP403010100104. Implementar 2 estrategías del Plan Departamental Minero Ambiental del Valle del Cauca orientadas a gestionar los pasivos ambintales mineros para la recuperación de áreas degradadas por efectos de actividades mineras en el Departamento del Valle del Cauca</v>
      </c>
      <c r="K348" s="68" t="s">
        <v>317</v>
      </c>
      <c r="M348" s="89" t="s">
        <v>85</v>
      </c>
      <c r="N348" s="24">
        <v>0</v>
      </c>
      <c r="O348" s="24">
        <v>2019</v>
      </c>
      <c r="P348" s="24">
        <v>2</v>
      </c>
      <c r="Q348" s="24">
        <v>0</v>
      </c>
      <c r="R348" s="24">
        <v>0</v>
      </c>
      <c r="S348" s="24">
        <v>0</v>
      </c>
      <c r="T348" s="24">
        <v>2</v>
      </c>
      <c r="U348" s="84">
        <v>40301001</v>
      </c>
      <c r="V348" s="61" t="s">
        <v>5115</v>
      </c>
    </row>
    <row r="349" spans="1:22" s="18" customFormat="1" ht="65" hidden="1" x14ac:dyDescent="0.3">
      <c r="A349" s="134">
        <v>346</v>
      </c>
      <c r="B349" s="68"/>
      <c r="C349" s="25" t="s">
        <v>3595</v>
      </c>
      <c r="D349" s="25" t="s">
        <v>3679</v>
      </c>
      <c r="E349" s="63" t="s">
        <v>2688</v>
      </c>
      <c r="F349" s="84" t="s">
        <v>4033</v>
      </c>
      <c r="G349" s="68" t="s">
        <v>3132</v>
      </c>
      <c r="H349" s="68" t="s">
        <v>2196</v>
      </c>
      <c r="I349" s="68" t="s">
        <v>1398</v>
      </c>
      <c r="J349" s="68" t="str">
        <f t="shared" si="5"/>
        <v>MP403010200201. Actualizar el Plan Departamental de Gestión del Riesgo de Desastres del Valle del Cauca, con el fin de minimizar las consecuencias y la severidad de los posibles eventos catastróficos</v>
      </c>
      <c r="K349" s="68" t="s">
        <v>725</v>
      </c>
      <c r="M349" s="68" t="s">
        <v>85</v>
      </c>
      <c r="N349" s="24">
        <v>0</v>
      </c>
      <c r="O349" s="24">
        <v>2019</v>
      </c>
      <c r="P349" s="24">
        <v>1</v>
      </c>
      <c r="Q349" s="24">
        <v>0</v>
      </c>
      <c r="R349" s="24">
        <v>1</v>
      </c>
      <c r="S349" s="24">
        <v>1</v>
      </c>
      <c r="T349" s="24">
        <v>1</v>
      </c>
      <c r="U349" s="84">
        <v>40301002</v>
      </c>
      <c r="V349" s="61" t="s">
        <v>5116</v>
      </c>
    </row>
    <row r="350" spans="1:22" s="18" customFormat="1" ht="143" hidden="1" x14ac:dyDescent="0.3">
      <c r="A350" s="134">
        <v>347</v>
      </c>
      <c r="B350" s="68"/>
      <c r="C350" s="25" t="s">
        <v>3595</v>
      </c>
      <c r="D350" s="25" t="s">
        <v>3679</v>
      </c>
      <c r="E350" s="63" t="s">
        <v>2688</v>
      </c>
      <c r="F350" s="84" t="s">
        <v>4034</v>
      </c>
      <c r="G350" s="68" t="s">
        <v>3133</v>
      </c>
      <c r="H350" s="68" t="s">
        <v>2196</v>
      </c>
      <c r="I350" s="68" t="s">
        <v>1949</v>
      </c>
      <c r="J350" s="68" t="str">
        <f t="shared" si="5"/>
        <v xml:space="preserve">MP403010200202. Asistir técnicamente el 100% de requerimientos realizados sobre el Conocimiento del Riesgo de Desastres en los municipios del Valle del Cauca, para la identificación de escenarios de riesgo, el análisis y evaluación del riesgo, el monitoreo y seguimiento del riesgo y sus componentes y la comunicación; promoviendo una mayor conciencia del mismo que alimente los procesos de reducción del riesgo y de Manejo de desastres. </v>
      </c>
      <c r="K350" s="68" t="s">
        <v>725</v>
      </c>
      <c r="M350" s="68" t="s">
        <v>85</v>
      </c>
      <c r="N350" s="24">
        <v>0</v>
      </c>
      <c r="O350" s="24">
        <v>2019</v>
      </c>
      <c r="P350" s="146">
        <v>1</v>
      </c>
      <c r="Q350" s="24">
        <v>0</v>
      </c>
      <c r="R350" s="24">
        <v>100</v>
      </c>
      <c r="S350" s="24">
        <v>100</v>
      </c>
      <c r="T350" s="24">
        <v>100</v>
      </c>
      <c r="U350" s="84">
        <v>40301002</v>
      </c>
      <c r="V350" s="61" t="s">
        <v>5116</v>
      </c>
    </row>
    <row r="351" spans="1:22" s="18" customFormat="1" ht="65" hidden="1" x14ac:dyDescent="0.3">
      <c r="A351" s="134">
        <v>348</v>
      </c>
      <c r="B351" s="68"/>
      <c r="C351" s="25" t="s">
        <v>3595</v>
      </c>
      <c r="D351" s="25" t="s">
        <v>3679</v>
      </c>
      <c r="E351" s="63" t="s">
        <v>2688</v>
      </c>
      <c r="F351" s="84" t="s">
        <v>4035</v>
      </c>
      <c r="G351" s="68" t="s">
        <v>3134</v>
      </c>
      <c r="H351" s="68" t="s">
        <v>2196</v>
      </c>
      <c r="I351" s="68" t="s">
        <v>1950</v>
      </c>
      <c r="J351" s="68" t="str">
        <f t="shared" si="5"/>
        <v xml:space="preserve">MP403010200203. Implementar al 100% un Sistema de Información para una adecuada y eficiente integración del Sistema Nacional de Gestión del Riesgo de Desastres y la comunicación interinstitucional </v>
      </c>
      <c r="K351" s="68" t="s">
        <v>725</v>
      </c>
      <c r="M351" s="68" t="s">
        <v>85</v>
      </c>
      <c r="N351" s="146">
        <v>0.3</v>
      </c>
      <c r="O351" s="24">
        <v>2019</v>
      </c>
      <c r="P351" s="146">
        <v>1</v>
      </c>
      <c r="Q351" s="24">
        <v>20</v>
      </c>
      <c r="R351" s="24">
        <v>40</v>
      </c>
      <c r="S351" s="24">
        <v>70</v>
      </c>
      <c r="T351" s="24">
        <v>100</v>
      </c>
      <c r="U351" s="84">
        <v>40301002</v>
      </c>
      <c r="V351" s="61" t="s">
        <v>5116</v>
      </c>
    </row>
    <row r="352" spans="1:22" s="18" customFormat="1" ht="104" hidden="1" x14ac:dyDescent="0.3">
      <c r="A352" s="134">
        <v>349</v>
      </c>
      <c r="B352" s="68"/>
      <c r="C352" s="25" t="s">
        <v>3596</v>
      </c>
      <c r="D352" s="25" t="s">
        <v>3679</v>
      </c>
      <c r="E352" s="63" t="s">
        <v>2689</v>
      </c>
      <c r="F352" s="84" t="s">
        <v>4036</v>
      </c>
      <c r="G352" s="68" t="s">
        <v>3135</v>
      </c>
      <c r="H352" s="68" t="s">
        <v>2151</v>
      </c>
      <c r="I352" s="68" t="s">
        <v>1951</v>
      </c>
      <c r="J352" s="68" t="str">
        <f t="shared" si="5"/>
        <v>MP403010300201. Asistir técnicamente de manera interactiva el 100% de las comunidades, instituciones educativas oficiales y a los Consejos Municipales de Gestión de Riesgo de Desastres que lo requieran  en la construcción de Planes escolares y comunitarios, de gestión del riesgo de desastres</v>
      </c>
      <c r="K352" s="68" t="s">
        <v>725</v>
      </c>
      <c r="M352" s="144" t="s">
        <v>85</v>
      </c>
      <c r="N352" s="24">
        <v>0</v>
      </c>
      <c r="O352" s="24">
        <v>2019</v>
      </c>
      <c r="P352" s="146">
        <v>1</v>
      </c>
      <c r="Q352" s="24">
        <v>100</v>
      </c>
      <c r="R352" s="24">
        <v>100</v>
      </c>
      <c r="S352" s="24">
        <v>100</v>
      </c>
      <c r="T352" s="24">
        <v>100</v>
      </c>
      <c r="U352" s="84">
        <v>40301002</v>
      </c>
      <c r="V352" s="61" t="s">
        <v>5116</v>
      </c>
    </row>
    <row r="353" spans="1:22" s="18" customFormat="1" ht="39" hidden="1" x14ac:dyDescent="0.3">
      <c r="A353" s="134">
        <v>350</v>
      </c>
      <c r="B353" s="68"/>
      <c r="C353" s="25" t="s">
        <v>3596</v>
      </c>
      <c r="D353" s="25" t="s">
        <v>3679</v>
      </c>
      <c r="E353" s="63" t="s">
        <v>2689</v>
      </c>
      <c r="F353" s="84" t="s">
        <v>4037</v>
      </c>
      <c r="G353" s="68" t="s">
        <v>3136</v>
      </c>
      <c r="H353" s="68" t="s">
        <v>2151</v>
      </c>
      <c r="I353" s="68" t="s">
        <v>731</v>
      </c>
      <c r="J353" s="68" t="str">
        <f t="shared" si="5"/>
        <v>MP403010300202. Instalar  42 Sistemas de Alertas tempranas  en el Departamento del Valle del Cauca.</v>
      </c>
      <c r="K353" s="68" t="s">
        <v>725</v>
      </c>
      <c r="M353" s="144" t="s">
        <v>85</v>
      </c>
      <c r="N353" s="24">
        <v>35</v>
      </c>
      <c r="O353" s="24">
        <v>2019</v>
      </c>
      <c r="P353" s="24">
        <v>42</v>
      </c>
      <c r="Q353" s="24">
        <v>0</v>
      </c>
      <c r="R353" s="24">
        <v>2</v>
      </c>
      <c r="S353" s="24">
        <v>2</v>
      </c>
      <c r="T353" s="24">
        <v>3</v>
      </c>
      <c r="U353" s="84">
        <v>40301002</v>
      </c>
      <c r="V353" s="61" t="s">
        <v>5116</v>
      </c>
    </row>
    <row r="354" spans="1:22" s="18" customFormat="1" ht="91" hidden="1" x14ac:dyDescent="0.3">
      <c r="A354" s="134">
        <v>351</v>
      </c>
      <c r="B354" s="68"/>
      <c r="C354" s="25" t="s">
        <v>3596</v>
      </c>
      <c r="D354" s="25" t="s">
        <v>3679</v>
      </c>
      <c r="E354" s="63" t="s">
        <v>2689</v>
      </c>
      <c r="F354" s="84" t="s">
        <v>4038</v>
      </c>
      <c r="G354" s="68" t="s">
        <v>3137</v>
      </c>
      <c r="H354" s="68" t="s">
        <v>2151</v>
      </c>
      <c r="I354" s="68" t="s">
        <v>1952</v>
      </c>
      <c r="J354" s="68" t="str">
        <f t="shared" si="5"/>
        <v>MP403010300203. Asistir técnicamente el 100% de los requerimientos sobre reducción del Riesgo de Desastres, en los municipios del Valle del Cauca, en la intervención correctiva del riesgo existente, la intervención prospectiva de nuevos escenarios de riesgo y la protección financiera</v>
      </c>
      <c r="K354" s="68" t="s">
        <v>725</v>
      </c>
      <c r="M354" s="144" t="s">
        <v>85</v>
      </c>
      <c r="N354" s="24">
        <v>0</v>
      </c>
      <c r="O354" s="24">
        <v>2019</v>
      </c>
      <c r="P354" s="146">
        <v>1</v>
      </c>
      <c r="Q354" s="24">
        <v>0</v>
      </c>
      <c r="R354" s="24">
        <v>100</v>
      </c>
      <c r="S354" s="24">
        <v>100</v>
      </c>
      <c r="T354" s="24">
        <v>100</v>
      </c>
      <c r="U354" s="84">
        <v>40301002</v>
      </c>
      <c r="V354" s="61" t="s">
        <v>5116</v>
      </c>
    </row>
    <row r="355" spans="1:22" s="18" customFormat="1" ht="65" hidden="1" x14ac:dyDescent="0.3">
      <c r="A355" s="134">
        <v>352</v>
      </c>
      <c r="B355" s="68"/>
      <c r="C355" s="25" t="s">
        <v>3596</v>
      </c>
      <c r="D355" s="25" t="s">
        <v>3679</v>
      </c>
      <c r="E355" s="63" t="s">
        <v>2689</v>
      </c>
      <c r="F355" s="84" t="s">
        <v>4039</v>
      </c>
      <c r="G355" s="68" t="s">
        <v>3138</v>
      </c>
      <c r="H355" s="68" t="s">
        <v>2151</v>
      </c>
      <c r="I355" s="68" t="s">
        <v>734</v>
      </c>
      <c r="J355" s="68" t="str">
        <f t="shared" si="5"/>
        <v>MP403010300204. Ejecutar 3 proyectos de preinversión para la construcción de vivienda prioritaria nueva para familias a reubicar en el departamento del valle del cauca durante el periodo de gobierno.</v>
      </c>
      <c r="K355" s="68" t="s">
        <v>242</v>
      </c>
      <c r="M355" s="68" t="s">
        <v>85</v>
      </c>
      <c r="N355" s="24">
        <v>0</v>
      </c>
      <c r="O355" s="24">
        <v>2019</v>
      </c>
      <c r="P355" s="24">
        <v>3</v>
      </c>
      <c r="Q355" s="24">
        <v>0</v>
      </c>
      <c r="R355" s="24">
        <v>1</v>
      </c>
      <c r="S355" s="24">
        <v>3</v>
      </c>
      <c r="T355" s="24">
        <v>3</v>
      </c>
      <c r="U355" s="84">
        <v>40301002</v>
      </c>
      <c r="V355" s="61" t="s">
        <v>5116</v>
      </c>
    </row>
    <row r="356" spans="1:22" s="18" customFormat="1" ht="78" hidden="1" x14ac:dyDescent="0.3">
      <c r="A356" s="134">
        <v>353</v>
      </c>
      <c r="B356" s="68"/>
      <c r="C356" s="25" t="s">
        <v>3596</v>
      </c>
      <c r="D356" s="25" t="s">
        <v>3679</v>
      </c>
      <c r="E356" s="63" t="s">
        <v>2689</v>
      </c>
      <c r="F356" s="84" t="s">
        <v>4040</v>
      </c>
      <c r="G356" s="68" t="s">
        <v>3139</v>
      </c>
      <c r="H356" s="68" t="s">
        <v>2151</v>
      </c>
      <c r="I356" s="68" t="s">
        <v>736</v>
      </c>
      <c r="J356" s="68" t="str">
        <f t="shared" si="5"/>
        <v>MP403010300205. Ejecutar un proyecto para la construcción obras de infraestructura para mitigación de riesgo de desastres que comprometan la habitabilidad en zonas urbanas y rurales en los municipios del departamento durante el periodo de gobierno.</v>
      </c>
      <c r="K356" s="68" t="s">
        <v>242</v>
      </c>
      <c r="M356" s="68" t="s">
        <v>85</v>
      </c>
      <c r="N356" s="24">
        <v>0</v>
      </c>
      <c r="O356" s="24">
        <v>2019</v>
      </c>
      <c r="P356" s="24">
        <v>1</v>
      </c>
      <c r="Q356" s="24">
        <v>0</v>
      </c>
      <c r="R356" s="24">
        <v>1</v>
      </c>
      <c r="S356" s="24">
        <v>1</v>
      </c>
      <c r="T356" s="24"/>
      <c r="U356" s="84">
        <v>40301002</v>
      </c>
      <c r="V356" s="61" t="s">
        <v>5116</v>
      </c>
    </row>
    <row r="357" spans="1:22" s="18" customFormat="1" ht="39" hidden="1" x14ac:dyDescent="0.3">
      <c r="A357" s="134">
        <v>354</v>
      </c>
      <c r="B357" s="68"/>
      <c r="C357" s="25" t="s">
        <v>3596</v>
      </c>
      <c r="D357" s="25" t="s">
        <v>3679</v>
      </c>
      <c r="E357" s="63" t="s">
        <v>2689</v>
      </c>
      <c r="F357" s="84" t="s">
        <v>4041</v>
      </c>
      <c r="G357" s="68" t="s">
        <v>3140</v>
      </c>
      <c r="H357" s="68" t="s">
        <v>2151</v>
      </c>
      <c r="I357" s="68" t="s">
        <v>738</v>
      </c>
      <c r="J357" s="68" t="str">
        <f t="shared" si="5"/>
        <v>MP403010300206. Implementar un plan de gestión del riesgo sectorial durante el periodo de gobierno</v>
      </c>
      <c r="K357" s="68" t="s">
        <v>550</v>
      </c>
      <c r="M357" s="68" t="s">
        <v>77</v>
      </c>
      <c r="N357" s="24">
        <v>1</v>
      </c>
      <c r="O357" s="24">
        <v>2019</v>
      </c>
      <c r="P357" s="24">
        <v>1</v>
      </c>
      <c r="Q357" s="24">
        <v>1</v>
      </c>
      <c r="R357" s="24">
        <v>1</v>
      </c>
      <c r="S357" s="24">
        <v>1</v>
      </c>
      <c r="T357" s="24">
        <v>1</v>
      </c>
      <c r="U357" s="84">
        <v>40301002</v>
      </c>
      <c r="V357" s="61" t="s">
        <v>5116</v>
      </c>
    </row>
    <row r="358" spans="1:22" s="18" customFormat="1" ht="39" hidden="1" x14ac:dyDescent="0.3">
      <c r="A358" s="134">
        <v>355</v>
      </c>
      <c r="B358" s="68"/>
      <c r="C358" s="25" t="s">
        <v>3597</v>
      </c>
      <c r="D358" s="25" t="s">
        <v>3679</v>
      </c>
      <c r="E358" s="63" t="s">
        <v>2690</v>
      </c>
      <c r="F358" s="84" t="s">
        <v>4042</v>
      </c>
      <c r="G358" s="68" t="s">
        <v>3141</v>
      </c>
      <c r="H358" s="68" t="s">
        <v>2187</v>
      </c>
      <c r="I358" s="68" t="s">
        <v>741</v>
      </c>
      <c r="J358" s="68" t="str">
        <f t="shared" si="5"/>
        <v>MP403010400201. Asistir técnica y financieramente 3 organismos de Socorro del Valle del Cauca</v>
      </c>
      <c r="K358" s="68" t="s">
        <v>725</v>
      </c>
      <c r="M358" s="144" t="s">
        <v>85</v>
      </c>
      <c r="N358" s="24">
        <v>0</v>
      </c>
      <c r="O358" s="24">
        <v>2019</v>
      </c>
      <c r="P358" s="24">
        <v>3</v>
      </c>
      <c r="Q358" s="24">
        <v>0</v>
      </c>
      <c r="R358" s="24">
        <v>3</v>
      </c>
      <c r="S358" s="24">
        <v>3</v>
      </c>
      <c r="T358" s="24">
        <v>3</v>
      </c>
      <c r="U358" s="84">
        <v>40301002</v>
      </c>
      <c r="V358" s="61" t="s">
        <v>5116</v>
      </c>
    </row>
    <row r="359" spans="1:22" s="18" customFormat="1" ht="117" hidden="1" x14ac:dyDescent="0.3">
      <c r="A359" s="134">
        <v>356</v>
      </c>
      <c r="B359" s="68"/>
      <c r="C359" s="25" t="s">
        <v>3597</v>
      </c>
      <c r="D359" s="25" t="s">
        <v>3679</v>
      </c>
      <c r="E359" s="63" t="s">
        <v>2690</v>
      </c>
      <c r="F359" s="84" t="s">
        <v>4043</v>
      </c>
      <c r="G359" s="68" t="s">
        <v>3142</v>
      </c>
      <c r="H359" s="68" t="s">
        <v>2187</v>
      </c>
      <c r="I359" s="68" t="s">
        <v>1953</v>
      </c>
      <c r="J359" s="68" t="str">
        <f t="shared" si="5"/>
        <v>MP403010400202. Asistir técnicamente el 100% de los requerimientos sobre manejo del desastre y Sistema de Comando de Incidentes, en los municipios del Valle del Cauca.  Preparación para la respuesta a emergencias, la preparación para la recuperación pos desastre y la ejecución de dicha respuesta la cual comprende rehabilitación y reconstrucción</v>
      </c>
      <c r="K359" s="68" t="s">
        <v>725</v>
      </c>
      <c r="M359" s="144" t="s">
        <v>85</v>
      </c>
      <c r="N359" s="24">
        <v>0</v>
      </c>
      <c r="O359" s="24">
        <v>2019</v>
      </c>
      <c r="P359" s="146">
        <v>1</v>
      </c>
      <c r="Q359" s="24">
        <v>100</v>
      </c>
      <c r="R359" s="24">
        <v>100</v>
      </c>
      <c r="S359" s="24">
        <v>100</v>
      </c>
      <c r="T359" s="24">
        <v>100</v>
      </c>
      <c r="U359" s="84">
        <v>40301002</v>
      </c>
      <c r="V359" s="61" t="s">
        <v>5116</v>
      </c>
    </row>
    <row r="360" spans="1:22" s="18" customFormat="1" ht="52" hidden="1" x14ac:dyDescent="0.3">
      <c r="A360" s="134">
        <v>357</v>
      </c>
      <c r="B360" s="68"/>
      <c r="C360" s="25" t="s">
        <v>3598</v>
      </c>
      <c r="D360" s="25" t="s">
        <v>3678</v>
      </c>
      <c r="E360" s="63" t="s">
        <v>2691</v>
      </c>
      <c r="F360" s="84" t="s">
        <v>4044</v>
      </c>
      <c r="G360" s="68" t="s">
        <v>3143</v>
      </c>
      <c r="H360" s="68" t="s">
        <v>1731</v>
      </c>
      <c r="I360" s="68" t="s">
        <v>744</v>
      </c>
      <c r="J360" s="68" t="str">
        <f t="shared" si="5"/>
        <v>MP404010100101. Capacitar 5000 personas en el programa de cultura del agua en las zonas rurales del departamento del Valle del Cauca durante el periodo de gobierno</v>
      </c>
      <c r="K360" s="68" t="s">
        <v>550</v>
      </c>
      <c r="M360" s="68" t="s">
        <v>85</v>
      </c>
      <c r="N360" s="24">
        <v>1600</v>
      </c>
      <c r="O360" s="24">
        <v>2019</v>
      </c>
      <c r="P360" s="24">
        <v>5000</v>
      </c>
      <c r="Q360" s="24">
        <v>1250</v>
      </c>
      <c r="R360" s="24">
        <v>2500</v>
      </c>
      <c r="S360" s="24">
        <v>3750</v>
      </c>
      <c r="T360" s="24">
        <v>5000</v>
      </c>
      <c r="U360" s="84">
        <v>40401001</v>
      </c>
      <c r="V360" s="61" t="s">
        <v>5117</v>
      </c>
    </row>
    <row r="361" spans="1:22" s="18" customFormat="1" ht="65" hidden="1" x14ac:dyDescent="0.3">
      <c r="A361" s="134">
        <v>358</v>
      </c>
      <c r="B361" s="68"/>
      <c r="C361" s="25" t="s">
        <v>3598</v>
      </c>
      <c r="D361" s="25" t="s">
        <v>3678</v>
      </c>
      <c r="E361" s="63" t="s">
        <v>2691</v>
      </c>
      <c r="F361" s="84" t="s">
        <v>4045</v>
      </c>
      <c r="G361" s="68" t="s">
        <v>3144</v>
      </c>
      <c r="H361" s="68" t="s">
        <v>1731</v>
      </c>
      <c r="I361" s="68" t="s">
        <v>1733</v>
      </c>
      <c r="J361" s="68" t="str">
        <f t="shared" si="5"/>
        <v>MP404010100102. Capacitar a 112 instituciones educativas urbanas y rurales en el Programa de Educación Ambiental con enfásis en el manejo de residuos sólidos durante el periodo de gobierno</v>
      </c>
      <c r="K361" s="68" t="s">
        <v>550</v>
      </c>
      <c r="M361" s="68" t="s">
        <v>85</v>
      </c>
      <c r="N361" s="24">
        <v>168</v>
      </c>
      <c r="O361" s="24">
        <v>2019</v>
      </c>
      <c r="P361" s="24">
        <v>112</v>
      </c>
      <c r="Q361" s="24">
        <v>28</v>
      </c>
      <c r="R361" s="24">
        <v>56</v>
      </c>
      <c r="S361" s="24">
        <v>84</v>
      </c>
      <c r="T361" s="24">
        <v>112</v>
      </c>
      <c r="U361" s="84">
        <v>40401001</v>
      </c>
      <c r="V361" s="61" t="s">
        <v>5117</v>
      </c>
    </row>
    <row r="362" spans="1:22" s="18" customFormat="1" ht="65" hidden="1" x14ac:dyDescent="0.3">
      <c r="A362" s="134">
        <v>359</v>
      </c>
      <c r="B362" s="68"/>
      <c r="C362" s="25" t="s">
        <v>3598</v>
      </c>
      <c r="D362" s="25" t="s">
        <v>3678</v>
      </c>
      <c r="E362" s="63" t="s">
        <v>2691</v>
      </c>
      <c r="F362" s="84" t="s">
        <v>4046</v>
      </c>
      <c r="G362" s="68" t="s">
        <v>3145</v>
      </c>
      <c r="H362" s="68" t="s">
        <v>1731</v>
      </c>
      <c r="I362" s="68" t="s">
        <v>1401</v>
      </c>
      <c r="J362" s="68" t="str">
        <f t="shared" si="5"/>
        <v>MP404010100103. Desarrollar 9 campañas que promuevan el consumo consiente y saludable, articuladas en el marco de los Comites Técnicos Interinstitucionales de Educación Ambiental durante el periodo de Gobierno</v>
      </c>
      <c r="K362" s="68" t="s">
        <v>317</v>
      </c>
      <c r="M362" s="68" t="s">
        <v>85</v>
      </c>
      <c r="N362" s="24">
        <v>0</v>
      </c>
      <c r="O362" s="24">
        <v>2019</v>
      </c>
      <c r="P362" s="24">
        <v>9</v>
      </c>
      <c r="Q362" s="24">
        <v>0</v>
      </c>
      <c r="R362" s="24">
        <v>3</v>
      </c>
      <c r="S362" s="24">
        <v>6</v>
      </c>
      <c r="T362" s="24">
        <v>9</v>
      </c>
      <c r="U362" s="84">
        <v>40401001</v>
      </c>
      <c r="V362" s="61" t="s">
        <v>5117</v>
      </c>
    </row>
    <row r="363" spans="1:22" s="18" customFormat="1" ht="52" hidden="1" x14ac:dyDescent="0.3">
      <c r="A363" s="134">
        <v>360</v>
      </c>
      <c r="B363" s="68"/>
      <c r="C363" s="25" t="s">
        <v>3598</v>
      </c>
      <c r="D363" s="25" t="s">
        <v>3678</v>
      </c>
      <c r="E363" s="63" t="s">
        <v>2691</v>
      </c>
      <c r="F363" s="84" t="s">
        <v>4047</v>
      </c>
      <c r="G363" s="68" t="s">
        <v>3146</v>
      </c>
      <c r="H363" s="68" t="s">
        <v>1731</v>
      </c>
      <c r="I363" s="68" t="s">
        <v>1735</v>
      </c>
      <c r="J363" s="68" t="str">
        <f t="shared" si="5"/>
        <v xml:space="preserve">MP404010100104. Gestionar 3 proyectos ciudadanos de educación ambiental PROCEDA en contextos urbanos y rurales en el periodo de gobierno </v>
      </c>
      <c r="K363" s="68" t="s">
        <v>317</v>
      </c>
      <c r="M363" s="68" t="s">
        <v>85</v>
      </c>
      <c r="N363" s="24">
        <v>0</v>
      </c>
      <c r="O363" s="24">
        <v>2019</v>
      </c>
      <c r="P363" s="24">
        <v>3</v>
      </c>
      <c r="Q363" s="24">
        <v>0</v>
      </c>
      <c r="R363" s="24">
        <v>1</v>
      </c>
      <c r="S363" s="24">
        <v>2</v>
      </c>
      <c r="T363" s="24">
        <v>3</v>
      </c>
      <c r="U363" s="84">
        <v>40401001</v>
      </c>
      <c r="V363" s="61" t="s">
        <v>5117</v>
      </c>
    </row>
    <row r="364" spans="1:22" s="18" customFormat="1" ht="52" hidden="1" x14ac:dyDescent="0.3">
      <c r="A364" s="134">
        <v>361</v>
      </c>
      <c r="B364" s="67"/>
      <c r="C364" s="25" t="s">
        <v>3598</v>
      </c>
      <c r="D364" s="25" t="s">
        <v>3678</v>
      </c>
      <c r="E364" s="63" t="s">
        <v>2691</v>
      </c>
      <c r="F364" s="84" t="s">
        <v>4048</v>
      </c>
      <c r="G364" s="68" t="s">
        <v>3147</v>
      </c>
      <c r="H364" s="68" t="s">
        <v>1731</v>
      </c>
      <c r="I364" s="67" t="s">
        <v>1736</v>
      </c>
      <c r="J364" s="68" t="str">
        <f t="shared" si="5"/>
        <v>MP404010100105. Implementar en 50 instituciones educativas oficiales de municipios no certificados Proyectos Ambientales Escolares - PRAE -, durante el periodo de gobierno</v>
      </c>
      <c r="K364" s="68" t="s">
        <v>94</v>
      </c>
      <c r="M364" s="67" t="s">
        <v>85</v>
      </c>
      <c r="N364" s="145">
        <v>0</v>
      </c>
      <c r="O364" s="136">
        <v>2019</v>
      </c>
      <c r="P364" s="145">
        <v>50</v>
      </c>
      <c r="Q364" s="145">
        <v>5</v>
      </c>
      <c r="R364" s="145">
        <v>10</v>
      </c>
      <c r="S364" s="145">
        <v>30</v>
      </c>
      <c r="T364" s="145">
        <v>50</v>
      </c>
      <c r="U364" s="84">
        <v>40401001</v>
      </c>
      <c r="V364" s="61" t="s">
        <v>5117</v>
      </c>
    </row>
    <row r="365" spans="1:22" s="18" customFormat="1" ht="39" hidden="1" x14ac:dyDescent="0.3">
      <c r="A365" s="134">
        <v>362</v>
      </c>
      <c r="B365" s="67"/>
      <c r="C365" s="25" t="s">
        <v>3599</v>
      </c>
      <c r="D365" s="25" t="s">
        <v>3678</v>
      </c>
      <c r="E365" s="63" t="s">
        <v>2692</v>
      </c>
      <c r="F365" s="84" t="s">
        <v>4049</v>
      </c>
      <c r="G365" s="84" t="s">
        <v>3148</v>
      </c>
      <c r="H365" s="67" t="s">
        <v>2157</v>
      </c>
      <c r="I365" s="68" t="s">
        <v>1402</v>
      </c>
      <c r="J365" s="68" t="str">
        <f t="shared" si="5"/>
        <v>MP404010200101. Ejecutar 1 acción orientada a la Educación Ambiental dentro del programa de Gestores Ambientales durante el cuatrienio</v>
      </c>
      <c r="K365" s="68" t="s">
        <v>120</v>
      </c>
      <c r="M365" s="67" t="s">
        <v>77</v>
      </c>
      <c r="N365" s="145">
        <v>1</v>
      </c>
      <c r="O365" s="24">
        <v>2019</v>
      </c>
      <c r="P365" s="145">
        <v>1</v>
      </c>
      <c r="Q365" s="145">
        <v>1</v>
      </c>
      <c r="R365" s="145">
        <v>1</v>
      </c>
      <c r="S365" s="145">
        <v>1</v>
      </c>
      <c r="T365" s="145">
        <v>1</v>
      </c>
      <c r="U365" s="84">
        <v>40401001</v>
      </c>
      <c r="V365" s="61" t="s">
        <v>5117</v>
      </c>
    </row>
    <row r="366" spans="1:22" s="18" customFormat="1" ht="91" hidden="1" x14ac:dyDescent="0.3">
      <c r="A366" s="134">
        <v>363</v>
      </c>
      <c r="B366" s="68"/>
      <c r="C366" s="25" t="s">
        <v>3599</v>
      </c>
      <c r="D366" s="25" t="s">
        <v>3678</v>
      </c>
      <c r="E366" s="63" t="s">
        <v>2692</v>
      </c>
      <c r="F366" s="84" t="s">
        <v>4050</v>
      </c>
      <c r="G366" s="84" t="s">
        <v>3149</v>
      </c>
      <c r="H366" s="67" t="s">
        <v>2157</v>
      </c>
      <c r="I366" s="68" t="s">
        <v>751</v>
      </c>
      <c r="J366" s="68" t="str">
        <f t="shared" si="5"/>
        <v>MP404010200102. Desarrollar 9 talleres que promuevan la divulgación de experiencias significativas en el manejo de conflictos ambientales y conocimiento o saberes tradicionales comunitarios estratégicos para el manejo sustentable del medio ambiente en el periodo de Gobierno.</v>
      </c>
      <c r="K366" s="68" t="s">
        <v>317</v>
      </c>
      <c r="M366" s="144" t="s">
        <v>85</v>
      </c>
      <c r="N366" s="24">
        <v>0</v>
      </c>
      <c r="O366" s="24">
        <v>2019</v>
      </c>
      <c r="P366" s="24">
        <v>9</v>
      </c>
      <c r="Q366" s="24">
        <v>0</v>
      </c>
      <c r="R366" s="24">
        <v>3</v>
      </c>
      <c r="S366" s="24">
        <v>6</v>
      </c>
      <c r="T366" s="24">
        <v>9</v>
      </c>
      <c r="U366" s="84">
        <v>40401001</v>
      </c>
      <c r="V366" s="61" t="s">
        <v>5117</v>
      </c>
    </row>
    <row r="367" spans="1:22" s="18" customFormat="1" ht="78" hidden="1" x14ac:dyDescent="0.3">
      <c r="A367" s="134">
        <v>364</v>
      </c>
      <c r="B367" s="68"/>
      <c r="C367" s="25" t="s">
        <v>3599</v>
      </c>
      <c r="D367" s="25" t="s">
        <v>3678</v>
      </c>
      <c r="E367" s="63" t="s">
        <v>2692</v>
      </c>
      <c r="F367" s="84" t="s">
        <v>4051</v>
      </c>
      <c r="G367" s="84" t="s">
        <v>3150</v>
      </c>
      <c r="H367" s="67" t="s">
        <v>2157</v>
      </c>
      <c r="I367" s="68" t="s">
        <v>1403</v>
      </c>
      <c r="J367" s="68" t="str">
        <f t="shared" si="5"/>
        <v>MP404010200103. Actualizar la política pública de Educación Ambiental del Valle del Cauca  con énfasis en la solidaridad y conciencia interespecie, mediante mecanismos que garanticen la participación para la gestión ambiental anualmente</v>
      </c>
      <c r="K367" s="68" t="s">
        <v>317</v>
      </c>
      <c r="M367" s="144" t="s">
        <v>85</v>
      </c>
      <c r="N367" s="24">
        <v>0</v>
      </c>
      <c r="O367" s="24">
        <v>2019</v>
      </c>
      <c r="P367" s="24">
        <v>1</v>
      </c>
      <c r="Q367" s="24">
        <v>0</v>
      </c>
      <c r="R367" s="24">
        <v>1</v>
      </c>
      <c r="S367" s="24">
        <v>1</v>
      </c>
      <c r="T367" s="24">
        <v>1</v>
      </c>
      <c r="U367" s="84">
        <v>40401001</v>
      </c>
      <c r="V367" s="61" t="s">
        <v>5117</v>
      </c>
    </row>
    <row r="368" spans="1:22" s="18" customFormat="1" ht="39" hidden="1" x14ac:dyDescent="0.3">
      <c r="A368" s="134">
        <v>365</v>
      </c>
      <c r="B368" s="68"/>
      <c r="C368" s="25" t="s">
        <v>3599</v>
      </c>
      <c r="D368" s="25" t="s">
        <v>3678</v>
      </c>
      <c r="E368" s="63" t="s">
        <v>2692</v>
      </c>
      <c r="F368" s="84" t="s">
        <v>4052</v>
      </c>
      <c r="G368" s="84" t="s">
        <v>3151</v>
      </c>
      <c r="H368" s="67" t="s">
        <v>2157</v>
      </c>
      <c r="I368" s="68" t="s">
        <v>1404</v>
      </c>
      <c r="J368" s="68" t="str">
        <f t="shared" si="5"/>
        <v>MP404010200104. Participar en 12 CIDEA Comité Técnico de Educación Ambiental municipal anualmente</v>
      </c>
      <c r="K368" s="68" t="s">
        <v>563</v>
      </c>
      <c r="M368" s="144" t="s">
        <v>85</v>
      </c>
      <c r="N368" s="24">
        <v>12</v>
      </c>
      <c r="O368" s="24">
        <v>2019</v>
      </c>
      <c r="P368" s="24">
        <v>12</v>
      </c>
      <c r="Q368" s="24">
        <v>0</v>
      </c>
      <c r="R368" s="24">
        <v>12</v>
      </c>
      <c r="S368" s="24">
        <v>12</v>
      </c>
      <c r="T368" s="24">
        <v>12</v>
      </c>
      <c r="U368" s="84">
        <v>40401001</v>
      </c>
      <c r="V368" s="61" t="s">
        <v>5117</v>
      </c>
    </row>
    <row r="369" spans="1:22" s="18" customFormat="1" ht="39" hidden="1" x14ac:dyDescent="0.3">
      <c r="A369" s="134">
        <v>366</v>
      </c>
      <c r="B369" s="68"/>
      <c r="C369" s="25" t="s">
        <v>3599</v>
      </c>
      <c r="D369" s="25" t="s">
        <v>3678</v>
      </c>
      <c r="E369" s="63" t="s">
        <v>2692</v>
      </c>
      <c r="F369" s="84" t="s">
        <v>4053</v>
      </c>
      <c r="G369" s="84" t="s">
        <v>3152</v>
      </c>
      <c r="H369" s="67" t="s">
        <v>2157</v>
      </c>
      <c r="I369" s="68" t="s">
        <v>755</v>
      </c>
      <c r="J369" s="68" t="str">
        <f t="shared" si="5"/>
        <v>MP404010200105. Conformar 18 clubes defensores del agua en instituciones educativas en el cuatrienio</v>
      </c>
      <c r="K369" s="68" t="s">
        <v>563</v>
      </c>
      <c r="M369" s="68" t="s">
        <v>85</v>
      </c>
      <c r="N369" s="24">
        <v>6</v>
      </c>
      <c r="O369" s="24">
        <v>2019</v>
      </c>
      <c r="P369" s="24">
        <v>24</v>
      </c>
      <c r="Q369" s="24">
        <v>0</v>
      </c>
      <c r="R369" s="24">
        <v>6</v>
      </c>
      <c r="S369" s="24">
        <v>12</v>
      </c>
      <c r="T369" s="24">
        <v>18</v>
      </c>
      <c r="U369" s="84">
        <v>40401001</v>
      </c>
      <c r="V369" s="61" t="s">
        <v>5117</v>
      </c>
    </row>
    <row r="370" spans="1:22" s="18" customFormat="1" ht="52" hidden="1" x14ac:dyDescent="0.3">
      <c r="A370" s="134">
        <v>367</v>
      </c>
      <c r="B370" s="68"/>
      <c r="C370" s="25" t="s">
        <v>3599</v>
      </c>
      <c r="D370" s="25" t="s">
        <v>3678</v>
      </c>
      <c r="E370" s="63" t="s">
        <v>2692</v>
      </c>
      <c r="F370" s="84" t="s">
        <v>4054</v>
      </c>
      <c r="G370" s="84" t="s">
        <v>3153</v>
      </c>
      <c r="H370" s="67" t="s">
        <v>2157</v>
      </c>
      <c r="I370" s="68" t="s">
        <v>757</v>
      </c>
      <c r="J370" s="68" t="str">
        <f t="shared" si="5"/>
        <v>MP404010200106. Financiar 30 proyectos a instituciones educativas resultantes de los clubes defensores del agua conformados o fortalecidos en el cuatrienio</v>
      </c>
      <c r="K370" s="68" t="s">
        <v>563</v>
      </c>
      <c r="M370" s="68" t="s">
        <v>85</v>
      </c>
      <c r="N370" s="24">
        <v>6</v>
      </c>
      <c r="O370" s="24">
        <v>2019</v>
      </c>
      <c r="P370" s="24">
        <v>30</v>
      </c>
      <c r="Q370" s="24">
        <v>0</v>
      </c>
      <c r="R370" s="24">
        <v>10</v>
      </c>
      <c r="S370" s="24">
        <v>20</v>
      </c>
      <c r="T370" s="24">
        <v>30</v>
      </c>
      <c r="U370" s="84">
        <v>40401001</v>
      </c>
      <c r="V370" s="61" t="s">
        <v>5117</v>
      </c>
    </row>
    <row r="371" spans="1:22" s="18" customFormat="1" ht="39" hidden="1" x14ac:dyDescent="0.3">
      <c r="A371" s="134">
        <v>368</v>
      </c>
      <c r="B371" s="68"/>
      <c r="C371" s="25" t="s">
        <v>3599</v>
      </c>
      <c r="D371" s="25" t="s">
        <v>3678</v>
      </c>
      <c r="E371" s="63" t="s">
        <v>2692</v>
      </c>
      <c r="F371" s="84" t="s">
        <v>4055</v>
      </c>
      <c r="G371" s="84" t="s">
        <v>3154</v>
      </c>
      <c r="H371" s="67" t="s">
        <v>2157</v>
      </c>
      <c r="I371" s="68" t="s">
        <v>759</v>
      </c>
      <c r="J371" s="68" t="str">
        <f t="shared" si="5"/>
        <v>MP404010200107. Realizar 210 conversatorios ecológicos sobre uso eficiente y ahorro del agua anualmente</v>
      </c>
      <c r="K371" s="68" t="s">
        <v>563</v>
      </c>
      <c r="M371" s="68" t="s">
        <v>85</v>
      </c>
      <c r="N371" s="24">
        <v>175</v>
      </c>
      <c r="O371" s="24">
        <v>2019</v>
      </c>
      <c r="P371" s="24">
        <v>210</v>
      </c>
      <c r="Q371" s="24">
        <v>0</v>
      </c>
      <c r="R371" s="24">
        <v>70</v>
      </c>
      <c r="S371" s="24">
        <v>140</v>
      </c>
      <c r="T371" s="24">
        <v>210</v>
      </c>
      <c r="U371" s="84">
        <v>40401001</v>
      </c>
      <c r="V371" s="61" t="s">
        <v>5117</v>
      </c>
    </row>
    <row r="372" spans="1:22" s="18" customFormat="1" ht="39" hidden="1" x14ac:dyDescent="0.3">
      <c r="A372" s="134">
        <v>369</v>
      </c>
      <c r="B372" s="68"/>
      <c r="C372" s="25" t="s">
        <v>3599</v>
      </c>
      <c r="D372" s="25" t="s">
        <v>3678</v>
      </c>
      <c r="E372" s="63" t="s">
        <v>2692</v>
      </c>
      <c r="F372" s="84" t="s">
        <v>4056</v>
      </c>
      <c r="G372" s="84" t="s">
        <v>3155</v>
      </c>
      <c r="H372" s="67" t="s">
        <v>2157</v>
      </c>
      <c r="I372" s="68" t="s">
        <v>761</v>
      </c>
      <c r="J372" s="68" t="str">
        <f t="shared" si="5"/>
        <v xml:space="preserve">MP404010200108. Capacitar 200 lideres comunitarios en manejo integral del recurso hídrico </v>
      </c>
      <c r="K372" s="68" t="s">
        <v>563</v>
      </c>
      <c r="M372" s="68" t="s">
        <v>85</v>
      </c>
      <c r="N372" s="24">
        <v>80</v>
      </c>
      <c r="O372" s="24">
        <v>2019</v>
      </c>
      <c r="P372" s="24">
        <v>200</v>
      </c>
      <c r="Q372" s="24">
        <v>0</v>
      </c>
      <c r="R372" s="24">
        <v>60</v>
      </c>
      <c r="S372" s="24">
        <v>130</v>
      </c>
      <c r="T372" s="24">
        <v>200</v>
      </c>
      <c r="U372" s="84">
        <v>40401001</v>
      </c>
      <c r="V372" s="61" t="s">
        <v>5117</v>
      </c>
    </row>
    <row r="373" spans="1:22" s="18" customFormat="1" ht="78" hidden="1" x14ac:dyDescent="0.3">
      <c r="A373" s="134">
        <v>370</v>
      </c>
      <c r="B373" s="68"/>
      <c r="C373" s="25" t="s">
        <v>3600</v>
      </c>
      <c r="D373" s="25" t="s">
        <v>3678</v>
      </c>
      <c r="E373" s="63" t="s">
        <v>2693</v>
      </c>
      <c r="F373" s="84" t="s">
        <v>4057</v>
      </c>
      <c r="G373" s="68" t="s">
        <v>3156</v>
      </c>
      <c r="H373" s="68" t="s">
        <v>2174</v>
      </c>
      <c r="I373" s="68" t="s">
        <v>765</v>
      </c>
      <c r="J373" s="68" t="str">
        <f t="shared" si="5"/>
        <v>MP405010100101. Adopción de medidas de control ciudadano y de orden publico para atender la emergencia ocasionada por la pandemia</v>
      </c>
      <c r="K373" s="68" t="s">
        <v>249</v>
      </c>
      <c r="M373" s="76" t="s">
        <v>762</v>
      </c>
      <c r="N373" s="24" t="s">
        <v>762</v>
      </c>
      <c r="O373" s="24" t="s">
        <v>762</v>
      </c>
      <c r="P373" s="24" t="s">
        <v>762</v>
      </c>
      <c r="Q373" s="24" t="s">
        <v>762</v>
      </c>
      <c r="R373" s="24" t="s">
        <v>762</v>
      </c>
      <c r="S373" s="24" t="s">
        <v>762</v>
      </c>
      <c r="T373" s="24" t="s">
        <v>762</v>
      </c>
      <c r="U373" s="84">
        <v>40501001</v>
      </c>
      <c r="V373" s="61" t="s">
        <v>5118</v>
      </c>
    </row>
    <row r="374" spans="1:22" s="18" customFormat="1" ht="78" hidden="1" x14ac:dyDescent="0.3">
      <c r="A374" s="134">
        <v>371</v>
      </c>
      <c r="B374" s="68"/>
      <c r="C374" s="25" t="s">
        <v>3601</v>
      </c>
      <c r="D374" s="25" t="s">
        <v>3678</v>
      </c>
      <c r="E374" s="63" t="s">
        <v>2694</v>
      </c>
      <c r="F374" s="84" t="s">
        <v>4058</v>
      </c>
      <c r="G374" s="68" t="s">
        <v>3157</v>
      </c>
      <c r="H374" s="68" t="s">
        <v>2178</v>
      </c>
      <c r="I374" s="68" t="s">
        <v>766</v>
      </c>
      <c r="J374" s="68" t="str">
        <f t="shared" si="5"/>
        <v>MP405020100101. Aumentar la capacidad de respuesta en salud para atender la emergencia sanitaria</v>
      </c>
      <c r="K374" s="68" t="s">
        <v>767</v>
      </c>
      <c r="M374" s="76" t="s">
        <v>762</v>
      </c>
      <c r="N374" s="24" t="s">
        <v>762</v>
      </c>
      <c r="O374" s="24" t="s">
        <v>762</v>
      </c>
      <c r="P374" s="24" t="s">
        <v>762</v>
      </c>
      <c r="Q374" s="24" t="s">
        <v>762</v>
      </c>
      <c r="R374" s="24" t="s">
        <v>762</v>
      </c>
      <c r="S374" s="24" t="s">
        <v>762</v>
      </c>
      <c r="T374" s="24" t="s">
        <v>762</v>
      </c>
      <c r="U374" s="84">
        <v>40502001</v>
      </c>
      <c r="V374" s="61" t="s">
        <v>5119</v>
      </c>
    </row>
    <row r="375" spans="1:22" s="18" customFormat="1" ht="26" hidden="1" x14ac:dyDescent="0.3">
      <c r="A375" s="134">
        <v>372</v>
      </c>
      <c r="B375" s="68"/>
      <c r="C375" s="25" t="s">
        <v>3602</v>
      </c>
      <c r="D375" s="25" t="s">
        <v>3678</v>
      </c>
      <c r="E375" s="63" t="s">
        <v>2695</v>
      </c>
      <c r="F375" s="84" t="s">
        <v>4059</v>
      </c>
      <c r="G375" s="68" t="s">
        <v>3158</v>
      </c>
      <c r="H375" s="68" t="s">
        <v>2189</v>
      </c>
      <c r="I375" s="68" t="s">
        <v>769</v>
      </c>
      <c r="J375" s="68" t="str">
        <f t="shared" si="5"/>
        <v>MP405030100101. Atender la emergencia con ayuda humanitaria</v>
      </c>
      <c r="K375" s="68" t="s">
        <v>725</v>
      </c>
      <c r="M375" s="76" t="s">
        <v>762</v>
      </c>
      <c r="N375" s="24" t="s">
        <v>762</v>
      </c>
      <c r="O375" s="24" t="s">
        <v>762</v>
      </c>
      <c r="P375" s="24" t="s">
        <v>762</v>
      </c>
      <c r="Q375" s="24" t="s">
        <v>762</v>
      </c>
      <c r="R375" s="24" t="s">
        <v>762</v>
      </c>
      <c r="S375" s="24" t="s">
        <v>762</v>
      </c>
      <c r="T375" s="24" t="s">
        <v>762</v>
      </c>
      <c r="U375" s="84">
        <v>40503001</v>
      </c>
      <c r="V375" s="61" t="s">
        <v>5120</v>
      </c>
    </row>
    <row r="376" spans="1:22" s="18" customFormat="1" ht="52" hidden="1" x14ac:dyDescent="0.3">
      <c r="A376" s="134">
        <v>373</v>
      </c>
      <c r="B376" s="68"/>
      <c r="C376" s="25" t="s">
        <v>3603</v>
      </c>
      <c r="D376" s="25" t="s">
        <v>3678</v>
      </c>
      <c r="E376" s="63" t="s">
        <v>2696</v>
      </c>
      <c r="F376" s="84" t="s">
        <v>4060</v>
      </c>
      <c r="G376" s="68" t="s">
        <v>3159</v>
      </c>
      <c r="H376" s="68" t="s">
        <v>1290</v>
      </c>
      <c r="I376" s="68" t="s">
        <v>1867</v>
      </c>
      <c r="J376" s="68" t="str">
        <f t="shared" si="5"/>
        <v>MP405040100101. Personas mayores de Centros Vida y Centros de Protección Especial que reciben ayuda alimentaria</v>
      </c>
      <c r="K376" s="68" t="s">
        <v>342</v>
      </c>
      <c r="M376" s="76" t="s">
        <v>762</v>
      </c>
      <c r="N376" s="24" t="s">
        <v>762</v>
      </c>
      <c r="O376" s="24" t="s">
        <v>762</v>
      </c>
      <c r="P376" s="24" t="s">
        <v>762</v>
      </c>
      <c r="Q376" s="24" t="s">
        <v>762</v>
      </c>
      <c r="R376" s="24" t="s">
        <v>762</v>
      </c>
      <c r="S376" s="24" t="s">
        <v>762</v>
      </c>
      <c r="T376" s="24" t="s">
        <v>762</v>
      </c>
      <c r="U376" s="84">
        <v>40504001</v>
      </c>
      <c r="V376" s="61" t="s">
        <v>5121</v>
      </c>
    </row>
    <row r="377" spans="1:22" s="18" customFormat="1" ht="78" hidden="1" x14ac:dyDescent="0.3">
      <c r="A377" s="134">
        <v>374</v>
      </c>
      <c r="B377" s="68"/>
      <c r="C377" s="25" t="s">
        <v>3604</v>
      </c>
      <c r="D377" s="25" t="s">
        <v>3678</v>
      </c>
      <c r="E377" s="63" t="s">
        <v>2697</v>
      </c>
      <c r="F377" s="84" t="s">
        <v>4061</v>
      </c>
      <c r="G377" s="68" t="s">
        <v>3160</v>
      </c>
      <c r="H377" s="68" t="s">
        <v>1408</v>
      </c>
      <c r="I377" s="68" t="s">
        <v>771</v>
      </c>
      <c r="J377" s="68" t="str">
        <f t="shared" si="5"/>
        <v>MP405040200101. Ejecutar una acción humanitaria que permita garantizar la seguridad alimentaria de los vallecaucanos afectados por las medidas adoptadas para mitigar el impacto de la pandemia COVID-19 durante el periodo de gobierno</v>
      </c>
      <c r="K377" s="68" t="s">
        <v>317</v>
      </c>
      <c r="M377" s="76" t="s">
        <v>85</v>
      </c>
      <c r="N377" s="24">
        <v>0</v>
      </c>
      <c r="O377" s="24">
        <v>2019</v>
      </c>
      <c r="P377" s="24">
        <v>1</v>
      </c>
      <c r="Q377" s="24">
        <v>1</v>
      </c>
      <c r="R377" s="24">
        <v>1</v>
      </c>
      <c r="S377" s="24">
        <v>1</v>
      </c>
      <c r="T377" s="24">
        <v>1</v>
      </c>
      <c r="U377" s="84">
        <v>40504001</v>
      </c>
      <c r="V377" s="61" t="s">
        <v>5121</v>
      </c>
    </row>
    <row r="378" spans="1:22" s="18" customFormat="1" ht="39" hidden="1" x14ac:dyDescent="0.3">
      <c r="A378" s="134">
        <v>375</v>
      </c>
      <c r="B378" s="68"/>
      <c r="C378" s="25" t="s">
        <v>3605</v>
      </c>
      <c r="D378" s="25" t="s">
        <v>3678</v>
      </c>
      <c r="E378" s="63" t="s">
        <v>2698</v>
      </c>
      <c r="F378" s="84" t="s">
        <v>4062</v>
      </c>
      <c r="G378" s="68" t="s">
        <v>3161</v>
      </c>
      <c r="H378" s="68" t="s">
        <v>1409</v>
      </c>
      <c r="I378" s="68" t="s">
        <v>1868</v>
      </c>
      <c r="J378" s="68" t="str">
        <f t="shared" si="5"/>
        <v>MP405040300101. Beneficiar 1596 creadores y gestores culturales a traves de incetivos  económicos no condicionados</v>
      </c>
      <c r="K378" s="68" t="s">
        <v>141</v>
      </c>
      <c r="M378" s="76" t="s">
        <v>85</v>
      </c>
      <c r="N378" s="24">
        <v>0</v>
      </c>
      <c r="O378" s="24">
        <v>2019</v>
      </c>
      <c r="P378" s="24">
        <v>1596</v>
      </c>
      <c r="Q378" s="24">
        <v>1596</v>
      </c>
      <c r="R378" s="24">
        <v>1596</v>
      </c>
      <c r="S378" s="24">
        <v>1596</v>
      </c>
      <c r="T378" s="24">
        <v>1596</v>
      </c>
      <c r="U378" s="84">
        <v>40504001</v>
      </c>
      <c r="V378" s="61" t="s">
        <v>5121</v>
      </c>
    </row>
    <row r="379" spans="1:22" s="18" customFormat="1" ht="26" hidden="1" x14ac:dyDescent="0.3">
      <c r="A379" s="134">
        <v>376</v>
      </c>
      <c r="B379" s="68"/>
      <c r="C379" s="25" t="s">
        <v>3606</v>
      </c>
      <c r="D379" s="25" t="s">
        <v>3678</v>
      </c>
      <c r="E379" s="63" t="s">
        <v>2699</v>
      </c>
      <c r="F379" s="84" t="s">
        <v>4063</v>
      </c>
      <c r="G379" s="68" t="s">
        <v>3162</v>
      </c>
      <c r="H379" s="68" t="s">
        <v>2158</v>
      </c>
      <c r="I379" s="68" t="s">
        <v>1954</v>
      </c>
      <c r="J379" s="68" t="str">
        <f t="shared" si="5"/>
        <v>MP501010100101. Tramitar el 100% de investigaciones disciplinarias durante el cuatrienio</v>
      </c>
      <c r="K379" s="68" t="s">
        <v>775</v>
      </c>
      <c r="M379" s="68" t="s">
        <v>85</v>
      </c>
      <c r="N379" s="146">
        <v>0.82</v>
      </c>
      <c r="O379" s="24">
        <v>2019</v>
      </c>
      <c r="P379" s="146">
        <v>1</v>
      </c>
      <c r="Q379" s="24">
        <v>25</v>
      </c>
      <c r="R379" s="24">
        <v>50</v>
      </c>
      <c r="S379" s="24">
        <v>75</v>
      </c>
      <c r="T379" s="24">
        <v>100</v>
      </c>
      <c r="U379" s="84">
        <v>50101001</v>
      </c>
      <c r="V379" s="61" t="s">
        <v>5122</v>
      </c>
    </row>
    <row r="380" spans="1:22" s="18" customFormat="1" ht="39" hidden="1" x14ac:dyDescent="0.3">
      <c r="A380" s="134">
        <v>377</v>
      </c>
      <c r="B380" s="68"/>
      <c r="C380" s="25" t="s">
        <v>3606</v>
      </c>
      <c r="D380" s="25" t="s">
        <v>3678</v>
      </c>
      <c r="E380" s="63" t="s">
        <v>2699</v>
      </c>
      <c r="F380" s="84" t="s">
        <v>4064</v>
      </c>
      <c r="G380" s="68" t="s">
        <v>3163</v>
      </c>
      <c r="H380" s="68" t="s">
        <v>2158</v>
      </c>
      <c r="I380" s="68" t="s">
        <v>779</v>
      </c>
      <c r="J380" s="68" t="str">
        <f t="shared" si="5"/>
        <v>MP501010100102. Capacitar a 4000 servidores públicos en materia disciplinaria durante el cuatrienio</v>
      </c>
      <c r="K380" s="68" t="s">
        <v>775</v>
      </c>
      <c r="M380" s="68" t="s">
        <v>85</v>
      </c>
      <c r="N380" s="24">
        <v>5800</v>
      </c>
      <c r="O380" s="24">
        <v>2019</v>
      </c>
      <c r="P380" s="24">
        <v>4000</v>
      </c>
      <c r="Q380" s="24">
        <v>0</v>
      </c>
      <c r="R380" s="24">
        <v>1500</v>
      </c>
      <c r="S380" s="24">
        <v>3000</v>
      </c>
      <c r="T380" s="24">
        <v>4000</v>
      </c>
      <c r="U380" s="84">
        <v>50101001</v>
      </c>
      <c r="V380" s="61" t="s">
        <v>5122</v>
      </c>
    </row>
    <row r="381" spans="1:22" s="18" customFormat="1" ht="39" hidden="1" x14ac:dyDescent="0.3">
      <c r="A381" s="134">
        <v>378</v>
      </c>
      <c r="B381" s="68"/>
      <c r="C381" s="25" t="s">
        <v>3606</v>
      </c>
      <c r="D381" s="25" t="s">
        <v>3679</v>
      </c>
      <c r="E381" s="63" t="s">
        <v>2700</v>
      </c>
      <c r="F381" s="84" t="s">
        <v>4065</v>
      </c>
      <c r="G381" s="68" t="s">
        <v>3164</v>
      </c>
      <c r="H381" s="68" t="s">
        <v>2158</v>
      </c>
      <c r="I381" s="68" t="s">
        <v>1955</v>
      </c>
      <c r="J381" s="68" t="str">
        <f t="shared" si="5"/>
        <v>MP501010100201. Gestionar el 100% los planes de mejoramiento de la gobernación del Valle del Cauca</v>
      </c>
      <c r="K381" s="68" t="s">
        <v>781</v>
      </c>
      <c r="M381" s="68" t="s">
        <v>298</v>
      </c>
      <c r="N381" s="146">
        <v>1</v>
      </c>
      <c r="O381" s="24">
        <v>2019</v>
      </c>
      <c r="P381" s="146">
        <v>1</v>
      </c>
      <c r="Q381" s="24">
        <v>100</v>
      </c>
      <c r="R381" s="24">
        <v>100</v>
      </c>
      <c r="S381" s="24">
        <v>100</v>
      </c>
      <c r="T381" s="24">
        <v>100</v>
      </c>
      <c r="U381" s="84">
        <v>50101002</v>
      </c>
      <c r="V381" s="61" t="s">
        <v>5123</v>
      </c>
    </row>
    <row r="382" spans="1:22" s="18" customFormat="1" ht="52" hidden="1" x14ac:dyDescent="0.3">
      <c r="A382" s="134">
        <v>379</v>
      </c>
      <c r="B382" s="68"/>
      <c r="C382" s="25" t="s">
        <v>3606</v>
      </c>
      <c r="D382" s="25" t="s">
        <v>3679</v>
      </c>
      <c r="E382" s="63" t="s">
        <v>2700</v>
      </c>
      <c r="F382" s="84" t="s">
        <v>4066</v>
      </c>
      <c r="G382" s="68" t="s">
        <v>3165</v>
      </c>
      <c r="H382" s="68" t="s">
        <v>2158</v>
      </c>
      <c r="I382" s="68" t="s">
        <v>789</v>
      </c>
      <c r="J382" s="68" t="str">
        <f t="shared" si="5"/>
        <v>MP501010100202. Realizar 60 auditorías internas con enfoque basado en riesgos en la administración departamental durante el periodo de gobierno</v>
      </c>
      <c r="K382" s="68" t="s">
        <v>781</v>
      </c>
      <c r="M382" s="68" t="s">
        <v>85</v>
      </c>
      <c r="N382" s="24">
        <v>45</v>
      </c>
      <c r="O382" s="24">
        <v>2019</v>
      </c>
      <c r="P382" s="24">
        <v>60</v>
      </c>
      <c r="Q382" s="24">
        <v>15</v>
      </c>
      <c r="R382" s="24">
        <v>30</v>
      </c>
      <c r="S382" s="24">
        <v>45</v>
      </c>
      <c r="T382" s="24">
        <v>60</v>
      </c>
      <c r="U382" s="84">
        <v>50101002</v>
      </c>
      <c r="V382" s="61" t="s">
        <v>5123</v>
      </c>
    </row>
    <row r="383" spans="1:22" s="18" customFormat="1" ht="52" hidden="1" x14ac:dyDescent="0.3">
      <c r="A383" s="134">
        <v>380</v>
      </c>
      <c r="B383" s="68"/>
      <c r="C383" s="25" t="s">
        <v>3606</v>
      </c>
      <c r="D383" s="25" t="s">
        <v>3679</v>
      </c>
      <c r="E383" s="63" t="s">
        <v>2700</v>
      </c>
      <c r="F383" s="84" t="s">
        <v>4067</v>
      </c>
      <c r="G383" s="68" t="s">
        <v>3166</v>
      </c>
      <c r="H383" s="68" t="s">
        <v>2158</v>
      </c>
      <c r="I383" s="68" t="s">
        <v>793</v>
      </c>
      <c r="J383" s="68" t="str">
        <f t="shared" si="5"/>
        <v>MP501010100203. Realizar 16 seguimientos a la gestión administrativa en la administración departamental durante el periodo de gobierno</v>
      </c>
      <c r="K383" s="68" t="s">
        <v>781</v>
      </c>
      <c r="M383" s="68" t="s">
        <v>85</v>
      </c>
      <c r="N383" s="24">
        <v>12</v>
      </c>
      <c r="O383" s="24">
        <v>2019</v>
      </c>
      <c r="P383" s="24">
        <v>16</v>
      </c>
      <c r="Q383" s="24">
        <v>4</v>
      </c>
      <c r="R383" s="24">
        <v>8</v>
      </c>
      <c r="S383" s="24">
        <v>12</v>
      </c>
      <c r="T383" s="24">
        <v>16</v>
      </c>
      <c r="U383" s="84">
        <v>50101002</v>
      </c>
      <c r="V383" s="61" t="s">
        <v>5123</v>
      </c>
    </row>
    <row r="384" spans="1:22" s="18" customFormat="1" ht="65" hidden="1" x14ac:dyDescent="0.3">
      <c r="A384" s="134">
        <v>381</v>
      </c>
      <c r="B384" s="68"/>
      <c r="C384" s="25" t="s">
        <v>3606</v>
      </c>
      <c r="D384" s="25" t="s">
        <v>3679</v>
      </c>
      <c r="E384" s="63" t="s">
        <v>2700</v>
      </c>
      <c r="F384" s="84" t="s">
        <v>4068</v>
      </c>
      <c r="G384" s="68" t="s">
        <v>3167</v>
      </c>
      <c r="H384" s="68" t="s">
        <v>2158</v>
      </c>
      <c r="I384" s="68" t="s">
        <v>796</v>
      </c>
      <c r="J384" s="68" t="str">
        <f t="shared" si="5"/>
        <v>MP501010100204. Capacitar a 2500 funcionarios y personal de la administración central, entidades descentralizas y municipios en asuntos de gestión publica desde la óptica del control interno</v>
      </c>
      <c r="K384" s="68" t="s">
        <v>781</v>
      </c>
      <c r="M384" s="68" t="s">
        <v>85</v>
      </c>
      <c r="N384" s="24">
        <v>1700</v>
      </c>
      <c r="O384" s="24">
        <v>2019</v>
      </c>
      <c r="P384" s="24">
        <v>2500</v>
      </c>
      <c r="Q384" s="24">
        <v>0</v>
      </c>
      <c r="R384" s="24">
        <v>1900</v>
      </c>
      <c r="S384" s="24">
        <v>2200</v>
      </c>
      <c r="T384" s="24">
        <v>2500</v>
      </c>
      <c r="U384" s="84">
        <v>50101002</v>
      </c>
      <c r="V384" s="61" t="s">
        <v>5123</v>
      </c>
    </row>
    <row r="385" spans="1:22" s="18" customFormat="1" ht="78" hidden="1" x14ac:dyDescent="0.3">
      <c r="A385" s="134">
        <v>382</v>
      </c>
      <c r="B385" s="68"/>
      <c r="C385" s="25" t="s">
        <v>3607</v>
      </c>
      <c r="D385" s="25" t="s">
        <v>3678</v>
      </c>
      <c r="E385" s="63" t="s">
        <v>2701</v>
      </c>
      <c r="F385" s="84" t="s">
        <v>4069</v>
      </c>
      <c r="G385" s="68" t="s">
        <v>3168</v>
      </c>
      <c r="H385" s="68" t="s">
        <v>2160</v>
      </c>
      <c r="I385" s="68" t="s">
        <v>800</v>
      </c>
      <c r="J385" s="68" t="str">
        <f t="shared" si="5"/>
        <v>MP501020100101. Continuar con la Implementación de un Modelo Educativo Flexible para jóvenes en extraedad y adultos en las Instituciones Educativas oficiales de los municipios no certificados durante el periodo de gobierno.</v>
      </c>
      <c r="K385" s="68" t="s">
        <v>94</v>
      </c>
      <c r="M385" s="144" t="s">
        <v>77</v>
      </c>
      <c r="N385" s="24">
        <v>1</v>
      </c>
      <c r="O385" s="24">
        <v>2019</v>
      </c>
      <c r="P385" s="24">
        <v>1</v>
      </c>
      <c r="Q385" s="24">
        <v>1</v>
      </c>
      <c r="R385" s="24">
        <v>1</v>
      </c>
      <c r="S385" s="24">
        <v>1</v>
      </c>
      <c r="T385" s="145">
        <v>1</v>
      </c>
      <c r="U385" s="84">
        <v>50102001</v>
      </c>
      <c r="V385" s="61" t="s">
        <v>5124</v>
      </c>
    </row>
    <row r="386" spans="1:22" s="18" customFormat="1" ht="91" hidden="1" x14ac:dyDescent="0.3">
      <c r="A386" s="134">
        <v>383</v>
      </c>
      <c r="B386" s="68"/>
      <c r="C386" s="25" t="s">
        <v>3607</v>
      </c>
      <c r="D386" s="25" t="s">
        <v>3678</v>
      </c>
      <c r="E386" s="63" t="s">
        <v>2701</v>
      </c>
      <c r="F386" s="84" t="s">
        <v>4070</v>
      </c>
      <c r="G386" s="68" t="s">
        <v>3169</v>
      </c>
      <c r="H386" s="68" t="s">
        <v>2160</v>
      </c>
      <c r="I386" s="68" t="s">
        <v>1956</v>
      </c>
      <c r="J386" s="68" t="str">
        <f t="shared" si="5"/>
        <v>MP501020100102. Ejecutar el 100% del plan de construcción y de mantenimiento de la sede central de Incolballet consistente en el mantenimiento de las instalaciones y construcción de cuatro aulas para clase, una sala de ballet, una bodega para escenografía y vestuario anualmente</v>
      </c>
      <c r="K386" s="68" t="s">
        <v>132</v>
      </c>
      <c r="M386" s="144" t="s">
        <v>77</v>
      </c>
      <c r="N386" s="146">
        <v>1</v>
      </c>
      <c r="O386" s="24">
        <v>2019</v>
      </c>
      <c r="P386" s="146">
        <v>1</v>
      </c>
      <c r="Q386" s="24">
        <v>100</v>
      </c>
      <c r="R386" s="24">
        <v>100</v>
      </c>
      <c r="S386" s="24">
        <v>100</v>
      </c>
      <c r="T386" s="24">
        <v>100</v>
      </c>
      <c r="U386" s="84">
        <v>50102001</v>
      </c>
      <c r="V386" s="61" t="s">
        <v>5124</v>
      </c>
    </row>
    <row r="387" spans="1:22" s="18" customFormat="1" ht="39" hidden="1" x14ac:dyDescent="0.3">
      <c r="A387" s="134">
        <v>384</v>
      </c>
      <c r="B387" s="68"/>
      <c r="C387" s="25" t="s">
        <v>3607</v>
      </c>
      <c r="D387" s="25" t="s">
        <v>3678</v>
      </c>
      <c r="E387" s="63" t="s">
        <v>2701</v>
      </c>
      <c r="F387" s="84" t="s">
        <v>4071</v>
      </c>
      <c r="G387" s="68" t="s">
        <v>3170</v>
      </c>
      <c r="H387" s="68" t="s">
        <v>2160</v>
      </c>
      <c r="I387" s="68" t="s">
        <v>804</v>
      </c>
      <c r="J387" s="68" t="str">
        <f t="shared" si="5"/>
        <v>MP501020100103. Asignar en total 300 cupos de educación formal en danza para niños talentos excepcionales para la danza, anualmente</v>
      </c>
      <c r="K387" s="68" t="s">
        <v>132</v>
      </c>
      <c r="M387" s="144" t="s">
        <v>77</v>
      </c>
      <c r="N387" s="24">
        <v>300</v>
      </c>
      <c r="O387" s="24">
        <v>2019</v>
      </c>
      <c r="P387" s="24">
        <v>300</v>
      </c>
      <c r="Q387" s="24">
        <v>300</v>
      </c>
      <c r="R387" s="24">
        <v>300</v>
      </c>
      <c r="S387" s="24">
        <v>300</v>
      </c>
      <c r="T387" s="24">
        <v>300</v>
      </c>
      <c r="U387" s="84">
        <v>50102001</v>
      </c>
      <c r="V387" s="61" t="s">
        <v>5124</v>
      </c>
    </row>
    <row r="388" spans="1:22" s="18" customFormat="1" ht="39" hidden="1" x14ac:dyDescent="0.3">
      <c r="A388" s="134">
        <v>385</v>
      </c>
      <c r="B388" s="68"/>
      <c r="C388" s="25" t="s">
        <v>3607</v>
      </c>
      <c r="D388" s="25" t="s">
        <v>3678</v>
      </c>
      <c r="E388" s="63" t="s">
        <v>2701</v>
      </c>
      <c r="F388" s="84" t="s">
        <v>4072</v>
      </c>
      <c r="G388" s="68" t="s">
        <v>3171</v>
      </c>
      <c r="H388" s="68" t="s">
        <v>2160</v>
      </c>
      <c r="I388" s="68" t="s">
        <v>806</v>
      </c>
      <c r="J388" s="68" t="str">
        <f t="shared" si="5"/>
        <v>MP501020100104. Asignar en total 180 cupos de educación formal en danza para adolescentes talentos excepcionales para la danza, anualmente</v>
      </c>
      <c r="K388" s="68" t="s">
        <v>132</v>
      </c>
      <c r="M388" s="144" t="s">
        <v>77</v>
      </c>
      <c r="N388" s="24">
        <v>180</v>
      </c>
      <c r="O388" s="24">
        <v>2019</v>
      </c>
      <c r="P388" s="24">
        <v>180</v>
      </c>
      <c r="Q388" s="24">
        <v>180</v>
      </c>
      <c r="R388" s="24">
        <v>180</v>
      </c>
      <c r="S388" s="24">
        <v>180</v>
      </c>
      <c r="T388" s="24">
        <v>180</v>
      </c>
      <c r="U388" s="84">
        <v>50102001</v>
      </c>
      <c r="V388" s="61" t="s">
        <v>5124</v>
      </c>
    </row>
    <row r="389" spans="1:22" s="18" customFormat="1" ht="39" hidden="1" x14ac:dyDescent="0.3">
      <c r="A389" s="134">
        <v>386</v>
      </c>
      <c r="B389" s="68"/>
      <c r="C389" s="25" t="s">
        <v>3607</v>
      </c>
      <c r="D389" s="25" t="s">
        <v>3678</v>
      </c>
      <c r="E389" s="63" t="s">
        <v>2701</v>
      </c>
      <c r="F389" s="84" t="s">
        <v>4073</v>
      </c>
      <c r="G389" s="68" t="s">
        <v>3172</v>
      </c>
      <c r="H389" s="68" t="s">
        <v>2160</v>
      </c>
      <c r="I389" s="68" t="s">
        <v>808</v>
      </c>
      <c r="J389" s="68" t="str">
        <f t="shared" ref="J389:J452" si="6">G389&amp;". "&amp;I389</f>
        <v>MP501020100105. Ampliar en 1 colegio del municipio de Pradera la educación formal artística en danza anualmente</v>
      </c>
      <c r="K389" s="68" t="s">
        <v>132</v>
      </c>
      <c r="M389" s="144" t="s">
        <v>85</v>
      </c>
      <c r="N389" s="24">
        <v>0</v>
      </c>
      <c r="O389" s="24">
        <v>2019</v>
      </c>
      <c r="P389" s="24">
        <v>1</v>
      </c>
      <c r="Q389" s="24">
        <v>1</v>
      </c>
      <c r="R389" s="24">
        <v>1</v>
      </c>
      <c r="S389" s="24">
        <v>1</v>
      </c>
      <c r="T389" s="24">
        <v>1</v>
      </c>
      <c r="U389" s="84">
        <v>50102001</v>
      </c>
      <c r="V389" s="61" t="s">
        <v>5124</v>
      </c>
    </row>
    <row r="390" spans="1:22" s="18" customFormat="1" ht="65" hidden="1" x14ac:dyDescent="0.3">
      <c r="A390" s="134">
        <v>387</v>
      </c>
      <c r="B390" s="68"/>
      <c r="C390" s="25" t="s">
        <v>3607</v>
      </c>
      <c r="D390" s="25" t="s">
        <v>3678</v>
      </c>
      <c r="E390" s="63" t="s">
        <v>2701</v>
      </c>
      <c r="F390" s="84" t="s">
        <v>4074</v>
      </c>
      <c r="G390" s="68" t="s">
        <v>3173</v>
      </c>
      <c r="H390" s="68" t="s">
        <v>2160</v>
      </c>
      <c r="I390" s="68" t="s">
        <v>1957</v>
      </c>
      <c r="J390" s="68" t="str">
        <f t="shared" si="6"/>
        <v>MP501020100106. Beneficiar al 100% de los estudiantes de todos los niveles de las Instituciones educativas con el servicio de alimentación escolar de los municipios NO certificados anualmente</v>
      </c>
      <c r="K390" s="68" t="s">
        <v>94</v>
      </c>
      <c r="M390" s="144" t="s">
        <v>77</v>
      </c>
      <c r="N390" s="146">
        <v>1</v>
      </c>
      <c r="O390" s="24">
        <v>2019</v>
      </c>
      <c r="P390" s="146">
        <v>1</v>
      </c>
      <c r="Q390" s="24">
        <v>100</v>
      </c>
      <c r="R390" s="24">
        <v>100</v>
      </c>
      <c r="S390" s="24">
        <v>100</v>
      </c>
      <c r="T390" s="24">
        <v>100</v>
      </c>
      <c r="U390" s="84">
        <v>50102001</v>
      </c>
      <c r="V390" s="61" t="s">
        <v>5124</v>
      </c>
    </row>
    <row r="391" spans="1:22" s="18" customFormat="1" ht="52" hidden="1" x14ac:dyDescent="0.3">
      <c r="A391" s="134">
        <v>388</v>
      </c>
      <c r="B391" s="68"/>
      <c r="C391" s="25" t="s">
        <v>3607</v>
      </c>
      <c r="D391" s="25" t="s">
        <v>3678</v>
      </c>
      <c r="E391" s="63" t="s">
        <v>2701</v>
      </c>
      <c r="F391" s="84" t="s">
        <v>4075</v>
      </c>
      <c r="G391" s="68" t="s">
        <v>3174</v>
      </c>
      <c r="H391" s="68" t="s">
        <v>2160</v>
      </c>
      <c r="I391" s="68" t="s">
        <v>1958</v>
      </c>
      <c r="J391" s="68" t="str">
        <f t="shared" si="6"/>
        <v>MP501020100107. Beneficiar al 84% de los estudiantes de las instituciones educativas oficiales priorizadas con kits escolares de manera anual</v>
      </c>
      <c r="K391" s="68" t="s">
        <v>94</v>
      </c>
      <c r="M391" s="144" t="s">
        <v>85</v>
      </c>
      <c r="N391" s="146">
        <v>0.84</v>
      </c>
      <c r="O391" s="24">
        <v>2019</v>
      </c>
      <c r="P391" s="146">
        <v>0.84</v>
      </c>
      <c r="Q391" s="24">
        <v>84</v>
      </c>
      <c r="R391" s="24">
        <v>84</v>
      </c>
      <c r="S391" s="24">
        <v>84</v>
      </c>
      <c r="T391" s="24">
        <v>84</v>
      </c>
      <c r="U391" s="84">
        <v>50102001</v>
      </c>
      <c r="V391" s="61" t="s">
        <v>5124</v>
      </c>
    </row>
    <row r="392" spans="1:22" s="18" customFormat="1" ht="52" hidden="1" x14ac:dyDescent="0.3">
      <c r="A392" s="134">
        <v>389</v>
      </c>
      <c r="B392" s="68"/>
      <c r="C392" s="25" t="s">
        <v>3607</v>
      </c>
      <c r="D392" s="25" t="s">
        <v>3678</v>
      </c>
      <c r="E392" s="63" t="s">
        <v>2701</v>
      </c>
      <c r="F392" s="84" t="s">
        <v>4076</v>
      </c>
      <c r="G392" s="68" t="s">
        <v>3175</v>
      </c>
      <c r="H392" s="68" t="s">
        <v>2160</v>
      </c>
      <c r="I392" s="68" t="s">
        <v>814</v>
      </c>
      <c r="J392" s="68" t="str">
        <f t="shared" si="6"/>
        <v>MP501020100108. Beneficiar a 2568 estudiantes de todos los niveles de las instituciones educativas con transporte escolar de la zona rural de los municipios no certificados anualmente</v>
      </c>
      <c r="K392" s="68" t="s">
        <v>94</v>
      </c>
      <c r="M392" s="144" t="s">
        <v>77</v>
      </c>
      <c r="N392" s="24">
        <v>2568</v>
      </c>
      <c r="O392" s="24">
        <v>2019</v>
      </c>
      <c r="P392" s="24">
        <v>2568</v>
      </c>
      <c r="Q392" s="24">
        <v>2568</v>
      </c>
      <c r="R392" s="24">
        <v>2568</v>
      </c>
      <c r="S392" s="24">
        <v>2568</v>
      </c>
      <c r="T392" s="24">
        <v>2568</v>
      </c>
      <c r="U392" s="84">
        <v>50102001</v>
      </c>
      <c r="V392" s="61" t="s">
        <v>5124</v>
      </c>
    </row>
    <row r="393" spans="1:22" s="18" customFormat="1" ht="52" hidden="1" x14ac:dyDescent="0.3">
      <c r="A393" s="134">
        <v>390</v>
      </c>
      <c r="B393" s="68"/>
      <c r="C393" s="25" t="s">
        <v>3607</v>
      </c>
      <c r="D393" s="25" t="s">
        <v>3678</v>
      </c>
      <c r="E393" s="63" t="s">
        <v>2701</v>
      </c>
      <c r="F393" s="84" t="s">
        <v>4077</v>
      </c>
      <c r="G393" s="68" t="s">
        <v>3176</v>
      </c>
      <c r="H393" s="68" t="s">
        <v>2160</v>
      </c>
      <c r="I393" s="68" t="s">
        <v>816</v>
      </c>
      <c r="J393" s="68" t="str">
        <f t="shared" si="6"/>
        <v>MP501020100109. Beneficiar a 13275 estudiantes de poblaciones con enfoque diferencial con estrategias pedagógicas de atención en los municipios no certificados de manera anual</v>
      </c>
      <c r="K393" s="68" t="s">
        <v>94</v>
      </c>
      <c r="M393" s="144" t="s">
        <v>77</v>
      </c>
      <c r="N393" s="24">
        <v>13275</v>
      </c>
      <c r="O393" s="24">
        <v>2019</v>
      </c>
      <c r="P393" s="24">
        <v>13275</v>
      </c>
      <c r="Q393" s="24">
        <v>13275</v>
      </c>
      <c r="R393" s="24">
        <v>13275</v>
      </c>
      <c r="S393" s="24">
        <v>13275</v>
      </c>
      <c r="T393" s="24">
        <v>13275</v>
      </c>
      <c r="U393" s="84">
        <v>50102001</v>
      </c>
      <c r="V393" s="61" t="s">
        <v>5124</v>
      </c>
    </row>
    <row r="394" spans="1:22" s="18" customFormat="1" ht="91" hidden="1" x14ac:dyDescent="0.3">
      <c r="A394" s="134">
        <v>391</v>
      </c>
      <c r="B394" s="68"/>
      <c r="C394" s="25" t="s">
        <v>3607</v>
      </c>
      <c r="D394" s="25" t="s">
        <v>3678</v>
      </c>
      <c r="E394" s="63" t="s">
        <v>2701</v>
      </c>
      <c r="F394" s="84" t="s">
        <v>4078</v>
      </c>
      <c r="G394" s="68" t="s">
        <v>3177</v>
      </c>
      <c r="H394" s="68" t="s">
        <v>2160</v>
      </c>
      <c r="I394" s="68" t="s">
        <v>817</v>
      </c>
      <c r="J394" s="68" t="str">
        <f t="shared" si="6"/>
        <v>MP501020100110. Retener 116260 estudiantes matriculados en las instituciones educativas desde el nivel de transición hasta media incluyendo los de los ciclos del 2 al 6 de la prestación del servicio educativo oficial de los municipios no certificados anualmente durante el periodo de gobierno</v>
      </c>
      <c r="K394" s="68" t="s">
        <v>94</v>
      </c>
      <c r="M394" s="144" t="s">
        <v>77</v>
      </c>
      <c r="N394" s="24">
        <v>116260</v>
      </c>
      <c r="O394" s="24">
        <v>2019</v>
      </c>
      <c r="P394" s="24">
        <v>116260</v>
      </c>
      <c r="Q394" s="24">
        <v>116260</v>
      </c>
      <c r="R394" s="24">
        <v>116260</v>
      </c>
      <c r="S394" s="24">
        <v>116260</v>
      </c>
      <c r="T394" s="24">
        <v>116260</v>
      </c>
      <c r="U394" s="84">
        <v>50102001</v>
      </c>
      <c r="V394" s="61" t="s">
        <v>5124</v>
      </c>
    </row>
    <row r="395" spans="1:22" s="18" customFormat="1" ht="65" hidden="1" x14ac:dyDescent="0.3">
      <c r="A395" s="134">
        <v>392</v>
      </c>
      <c r="B395" s="68"/>
      <c r="C395" s="25" t="s">
        <v>3607</v>
      </c>
      <c r="D395" s="25" t="s">
        <v>3678</v>
      </c>
      <c r="E395" s="63" t="s">
        <v>2701</v>
      </c>
      <c r="F395" s="84" t="s">
        <v>4079</v>
      </c>
      <c r="G395" s="68" t="s">
        <v>3178</v>
      </c>
      <c r="H395" s="68" t="s">
        <v>2160</v>
      </c>
      <c r="I395" s="68" t="s">
        <v>819</v>
      </c>
      <c r="J395" s="68" t="str">
        <f t="shared" si="6"/>
        <v>MP501020100111. Atender 14251 niños, niñas, adolescentes y jóvenes de los grupos de población vulnerable con apoyos pedagógicos especializados de los municipios no certificados de manera anual</v>
      </c>
      <c r="K395" s="68" t="s">
        <v>94</v>
      </c>
      <c r="M395" s="144" t="s">
        <v>77</v>
      </c>
      <c r="N395" s="24">
        <v>14251</v>
      </c>
      <c r="O395" s="24">
        <v>2019</v>
      </c>
      <c r="P395" s="24">
        <v>14251</v>
      </c>
      <c r="Q395" s="24">
        <v>14251</v>
      </c>
      <c r="R395" s="24">
        <v>14251</v>
      </c>
      <c r="S395" s="24">
        <v>14251</v>
      </c>
      <c r="T395" s="24">
        <v>14251</v>
      </c>
      <c r="U395" s="84">
        <v>50102001</v>
      </c>
      <c r="V395" s="61" t="s">
        <v>5124</v>
      </c>
    </row>
    <row r="396" spans="1:22" s="18" customFormat="1" ht="52" hidden="1" x14ac:dyDescent="0.3">
      <c r="A396" s="134">
        <v>393</v>
      </c>
      <c r="B396" s="68"/>
      <c r="C396" s="25" t="s">
        <v>3608</v>
      </c>
      <c r="D396" s="25" t="s">
        <v>3678</v>
      </c>
      <c r="E396" s="63" t="s">
        <v>2702</v>
      </c>
      <c r="F396" s="84" t="s">
        <v>4080</v>
      </c>
      <c r="G396" s="68" t="s">
        <v>3179</v>
      </c>
      <c r="H396" s="68" t="s">
        <v>2164</v>
      </c>
      <c r="I396" s="68" t="s">
        <v>1959</v>
      </c>
      <c r="J396" s="68" t="str">
        <f t="shared" si="6"/>
        <v>MP501020200101. Ejecutar 100% el Plan de Asistencia técnica en las instituciones educativas oficiales de los 34 municipios NO certificados durante el periodo de gobierno</v>
      </c>
      <c r="K396" s="68" t="s">
        <v>94</v>
      </c>
      <c r="M396" s="144" t="s">
        <v>77</v>
      </c>
      <c r="N396" s="146">
        <v>1</v>
      </c>
      <c r="O396" s="24">
        <v>2019</v>
      </c>
      <c r="P396" s="146">
        <v>1</v>
      </c>
      <c r="Q396" s="24">
        <v>100</v>
      </c>
      <c r="R396" s="24">
        <v>100</v>
      </c>
      <c r="S396" s="24">
        <v>100</v>
      </c>
      <c r="T396" s="24">
        <v>100</v>
      </c>
      <c r="U396" s="84">
        <v>50102001</v>
      </c>
      <c r="V396" s="61" t="s">
        <v>5124</v>
      </c>
    </row>
    <row r="397" spans="1:22" s="18" customFormat="1" ht="52" hidden="1" x14ac:dyDescent="0.3">
      <c r="A397" s="134">
        <v>394</v>
      </c>
      <c r="B397" s="68"/>
      <c r="C397" s="25" t="s">
        <v>3608</v>
      </c>
      <c r="D397" s="25" t="s">
        <v>3678</v>
      </c>
      <c r="E397" s="63" t="s">
        <v>2702</v>
      </c>
      <c r="F397" s="84" t="s">
        <v>4081</v>
      </c>
      <c r="G397" s="68" t="s">
        <v>3180</v>
      </c>
      <c r="H397" s="68" t="s">
        <v>2164</v>
      </c>
      <c r="I397" s="68" t="s">
        <v>823</v>
      </c>
      <c r="J397" s="68" t="str">
        <f t="shared" si="6"/>
        <v>MP501020200102. Asesorar a 149 Instituciones Educativas oficiales en la resignificación, actualización y contextualización de los Proyectos Educativos Institucionales durante el cuatrienio</v>
      </c>
      <c r="K397" s="68" t="s">
        <v>94</v>
      </c>
      <c r="M397" s="144" t="s">
        <v>77</v>
      </c>
      <c r="N397" s="24">
        <v>149</v>
      </c>
      <c r="O397" s="24">
        <v>2019</v>
      </c>
      <c r="P397" s="24">
        <v>149</v>
      </c>
      <c r="Q397" s="24">
        <v>149</v>
      </c>
      <c r="R397" s="24">
        <v>149</v>
      </c>
      <c r="S397" s="24">
        <v>149</v>
      </c>
      <c r="T397" s="24">
        <v>149</v>
      </c>
      <c r="U397" s="84">
        <v>50102001</v>
      </c>
      <c r="V397" s="61" t="s">
        <v>5124</v>
      </c>
    </row>
    <row r="398" spans="1:22" s="18" customFormat="1" ht="117" hidden="1" x14ac:dyDescent="0.3">
      <c r="A398" s="134">
        <v>395</v>
      </c>
      <c r="B398" s="68"/>
      <c r="C398" s="25" t="s">
        <v>3608</v>
      </c>
      <c r="D398" s="25" t="s">
        <v>3678</v>
      </c>
      <c r="E398" s="63" t="s">
        <v>2702</v>
      </c>
      <c r="F398" s="84" t="s">
        <v>4082</v>
      </c>
      <c r="G398" s="68" t="s">
        <v>3181</v>
      </c>
      <c r="H398" s="68" t="s">
        <v>2164</v>
      </c>
      <c r="I398" s="68" t="s">
        <v>825</v>
      </c>
      <c r="J398" s="68" t="str">
        <f t="shared" si="6"/>
        <v>MP501020200103. Capacitar a 1500 directivos docentes y docentes en informática educativa y uso didáctico de las Tecnologías de la Información y comunicación, para la enseñanza y el aprendizaje de las competencias básicas, inglés y competencias ciudadanas, para ajustar e implementar los planes institucionales de medios y TIC, durante el periodo de gobierno.</v>
      </c>
      <c r="K398" s="68" t="s">
        <v>94</v>
      </c>
      <c r="M398" s="144" t="s">
        <v>85</v>
      </c>
      <c r="N398" s="24">
        <v>3000</v>
      </c>
      <c r="O398" s="24">
        <v>2019</v>
      </c>
      <c r="P398" s="24">
        <v>4500</v>
      </c>
      <c r="Q398" s="24">
        <v>100</v>
      </c>
      <c r="R398" s="24">
        <v>500</v>
      </c>
      <c r="S398" s="24">
        <v>1000</v>
      </c>
      <c r="T398" s="24">
        <v>1500</v>
      </c>
      <c r="U398" s="84">
        <v>50102001</v>
      </c>
      <c r="V398" s="61" t="s">
        <v>5124</v>
      </c>
    </row>
    <row r="399" spans="1:22" s="18" customFormat="1" ht="78" hidden="1" x14ac:dyDescent="0.3">
      <c r="A399" s="134">
        <v>396</v>
      </c>
      <c r="B399" s="68"/>
      <c r="C399" s="25" t="s">
        <v>3608</v>
      </c>
      <c r="D399" s="25" t="s">
        <v>3678</v>
      </c>
      <c r="E399" s="63" t="s">
        <v>2702</v>
      </c>
      <c r="F399" s="84" t="s">
        <v>4083</v>
      </c>
      <c r="G399" s="68" t="s">
        <v>3182</v>
      </c>
      <c r="H399" s="68" t="s">
        <v>2164</v>
      </c>
      <c r="I399" s="68" t="s">
        <v>827</v>
      </c>
      <c r="J399" s="68" t="str">
        <f t="shared" si="6"/>
        <v>MP501020200104. Capacitar a 1500 directivos docentes y docentes de las instituciones educativas oficiales de los municipios no certificados en el análisis y uso pedagógico de los resultados de las pruebas SABER, durante el periodo de gobierno.</v>
      </c>
      <c r="K399" s="68" t="s">
        <v>94</v>
      </c>
      <c r="M399" s="144" t="s">
        <v>85</v>
      </c>
      <c r="N399" s="24">
        <v>1200</v>
      </c>
      <c r="O399" s="24">
        <v>2019</v>
      </c>
      <c r="P399" s="24">
        <v>1500</v>
      </c>
      <c r="Q399" s="24">
        <v>0</v>
      </c>
      <c r="R399" s="24">
        <v>500</v>
      </c>
      <c r="S399" s="24">
        <v>1000</v>
      </c>
      <c r="T399" s="24">
        <v>1500</v>
      </c>
      <c r="U399" s="84">
        <v>50102001</v>
      </c>
      <c r="V399" s="61" t="s">
        <v>5124</v>
      </c>
    </row>
    <row r="400" spans="1:22" s="18" customFormat="1" ht="52" hidden="1" x14ac:dyDescent="0.3">
      <c r="A400" s="134">
        <v>397</v>
      </c>
      <c r="B400" s="68"/>
      <c r="C400" s="25" t="s">
        <v>3608</v>
      </c>
      <c r="D400" s="25" t="s">
        <v>3678</v>
      </c>
      <c r="E400" s="63" t="s">
        <v>2702</v>
      </c>
      <c r="F400" s="84" t="s">
        <v>4084</v>
      </c>
      <c r="G400" s="68" t="s">
        <v>3183</v>
      </c>
      <c r="H400" s="68" t="s">
        <v>2164</v>
      </c>
      <c r="I400" s="68" t="s">
        <v>829</v>
      </c>
      <c r="J400" s="68" t="str">
        <f t="shared" si="6"/>
        <v>MP501020200105. Capacitar a 149 de los Consejos Académicos en el análisis y uso pedagógico de los resultados de las pruebas SABER, durante el periodo de gobierno.</v>
      </c>
      <c r="K400" s="68" t="s">
        <v>94</v>
      </c>
      <c r="M400" s="144" t="s">
        <v>85</v>
      </c>
      <c r="N400" s="24">
        <v>0</v>
      </c>
      <c r="O400" s="24">
        <v>2019</v>
      </c>
      <c r="P400" s="24">
        <v>149</v>
      </c>
      <c r="Q400" s="24">
        <v>35</v>
      </c>
      <c r="R400" s="24">
        <v>70</v>
      </c>
      <c r="S400" s="24">
        <v>105</v>
      </c>
      <c r="T400" s="24">
        <v>149</v>
      </c>
      <c r="U400" s="84">
        <v>50102001</v>
      </c>
      <c r="V400" s="61" t="s">
        <v>5124</v>
      </c>
    </row>
    <row r="401" spans="1:22" s="18" customFormat="1" ht="65" hidden="1" x14ac:dyDescent="0.3">
      <c r="A401" s="134">
        <v>398</v>
      </c>
      <c r="B401" s="68"/>
      <c r="C401" s="25" t="s">
        <v>3608</v>
      </c>
      <c r="D401" s="25" t="s">
        <v>3678</v>
      </c>
      <c r="E401" s="63" t="s">
        <v>2702</v>
      </c>
      <c r="F401" s="84" t="s">
        <v>4085</v>
      </c>
      <c r="G401" s="68" t="s">
        <v>3184</v>
      </c>
      <c r="H401" s="68" t="s">
        <v>2164</v>
      </c>
      <c r="I401" s="68" t="s">
        <v>1960</v>
      </c>
      <c r="J401" s="68" t="str">
        <f t="shared" si="6"/>
        <v>MP501020200106. Incrementar a 10% el número de Instituciones Educativas de los municipios no certificados con Jornada Única a categoría A y B en las pruebas Saber, durante el periodo de gobierno</v>
      </c>
      <c r="K401" s="68" t="s">
        <v>94</v>
      </c>
      <c r="M401" s="144" t="s">
        <v>85</v>
      </c>
      <c r="N401" s="146">
        <v>7.0000000000000007E-2</v>
      </c>
      <c r="O401" s="24">
        <v>2019</v>
      </c>
      <c r="P401" s="146">
        <v>0.1</v>
      </c>
      <c r="Q401" s="24">
        <v>7</v>
      </c>
      <c r="R401" s="24">
        <v>8</v>
      </c>
      <c r="S401" s="24">
        <v>9</v>
      </c>
      <c r="T401" s="24">
        <v>10</v>
      </c>
      <c r="U401" s="84">
        <v>50102001</v>
      </c>
      <c r="V401" s="61" t="s">
        <v>5124</v>
      </c>
    </row>
    <row r="402" spans="1:22" s="18" customFormat="1" ht="78" hidden="1" x14ac:dyDescent="0.3">
      <c r="A402" s="134">
        <v>399</v>
      </c>
      <c r="B402" s="68"/>
      <c r="C402" s="25" t="s">
        <v>3608</v>
      </c>
      <c r="D402" s="25" t="s">
        <v>3678</v>
      </c>
      <c r="E402" s="63" t="s">
        <v>2702</v>
      </c>
      <c r="F402" s="84" t="s">
        <v>4086</v>
      </c>
      <c r="G402" s="68" t="s">
        <v>3185</v>
      </c>
      <c r="H402" s="68" t="s">
        <v>2164</v>
      </c>
      <c r="I402" s="68" t="s">
        <v>1961</v>
      </c>
      <c r="J402" s="68" t="str">
        <f t="shared" si="6"/>
        <v>MP501020200107. Incrementar en 10% el número de instituciones educativas oficiales de municipios no certificados del Valle del Cauca que se ubican en las categorías A+, A y B de las pruebas saber, durante el periodo de gobierno</v>
      </c>
      <c r="K402" s="68" t="s">
        <v>94</v>
      </c>
      <c r="M402" s="144" t="s">
        <v>85</v>
      </c>
      <c r="N402" s="146">
        <v>0.25</v>
      </c>
      <c r="O402" s="24">
        <v>2019</v>
      </c>
      <c r="P402" s="146">
        <v>0.35</v>
      </c>
      <c r="Q402" s="24">
        <v>26</v>
      </c>
      <c r="R402" s="24">
        <v>29</v>
      </c>
      <c r="S402" s="24">
        <v>32</v>
      </c>
      <c r="T402" s="24">
        <v>35</v>
      </c>
      <c r="U402" s="84">
        <v>50102001</v>
      </c>
      <c r="V402" s="61" t="s">
        <v>5124</v>
      </c>
    </row>
    <row r="403" spans="1:22" s="18" customFormat="1" ht="78" hidden="1" x14ac:dyDescent="0.3">
      <c r="A403" s="134">
        <v>400</v>
      </c>
      <c r="B403" s="68"/>
      <c r="C403" s="25" t="s">
        <v>3608</v>
      </c>
      <c r="D403" s="25" t="s">
        <v>3678</v>
      </c>
      <c r="E403" s="63" t="s">
        <v>2702</v>
      </c>
      <c r="F403" s="84" t="s">
        <v>4087</v>
      </c>
      <c r="G403" s="68" t="s">
        <v>3186</v>
      </c>
      <c r="H403" s="68" t="s">
        <v>2164</v>
      </c>
      <c r="I403" s="68" t="s">
        <v>832</v>
      </c>
      <c r="J403" s="68" t="str">
        <f t="shared" si="6"/>
        <v>MP501020200108. Implementar en 149 Instituciones Educativas Oficiales de los Municipios no Certificados del Valle del Cauca el uso de una herramienta tecnológica que facilite los procesos de mejoramiento de la gestión escolar, durante el periodo de gobierno.</v>
      </c>
      <c r="K403" s="68" t="s">
        <v>94</v>
      </c>
      <c r="M403" s="144" t="s">
        <v>85</v>
      </c>
      <c r="N403" s="24">
        <v>0</v>
      </c>
      <c r="O403" s="24">
        <v>2019</v>
      </c>
      <c r="P403" s="24">
        <v>149</v>
      </c>
      <c r="Q403" s="24">
        <v>35</v>
      </c>
      <c r="R403" s="24">
        <v>70</v>
      </c>
      <c r="S403" s="24">
        <v>105</v>
      </c>
      <c r="T403" s="24">
        <v>149</v>
      </c>
      <c r="U403" s="84">
        <v>50102001</v>
      </c>
      <c r="V403" s="61" t="s">
        <v>5124</v>
      </c>
    </row>
    <row r="404" spans="1:22" s="18" customFormat="1" ht="52" hidden="1" x14ac:dyDescent="0.3">
      <c r="A404" s="134">
        <v>401</v>
      </c>
      <c r="B404" s="68"/>
      <c r="C404" s="25" t="s">
        <v>3608</v>
      </c>
      <c r="D404" s="25" t="s">
        <v>3678</v>
      </c>
      <c r="E404" s="63" t="s">
        <v>2702</v>
      </c>
      <c r="F404" s="84" t="s">
        <v>4088</v>
      </c>
      <c r="G404" s="68" t="s">
        <v>3187</v>
      </c>
      <c r="H404" s="68" t="s">
        <v>2164</v>
      </c>
      <c r="I404" s="68" t="s">
        <v>834</v>
      </c>
      <c r="J404" s="68" t="str">
        <f t="shared" si="6"/>
        <v>MP501020200109. Formar a 150 docentes y directivos docentes en alto nivel (maestrías), beneficiados con estímulos (becas, subsidios, auxilios), durante el periodo de gobierno.</v>
      </c>
      <c r="K404" s="68" t="s">
        <v>94</v>
      </c>
      <c r="M404" s="144" t="s">
        <v>85</v>
      </c>
      <c r="N404" s="24">
        <v>114</v>
      </c>
      <c r="O404" s="24">
        <v>2019</v>
      </c>
      <c r="P404" s="24">
        <v>150</v>
      </c>
      <c r="Q404" s="24">
        <v>0</v>
      </c>
      <c r="R404" s="24">
        <v>75</v>
      </c>
      <c r="S404" s="24">
        <v>115</v>
      </c>
      <c r="T404" s="24">
        <v>150</v>
      </c>
      <c r="U404" s="84">
        <v>50102001</v>
      </c>
      <c r="V404" s="61" t="s">
        <v>5124</v>
      </c>
    </row>
    <row r="405" spans="1:22" s="18" customFormat="1" ht="52" hidden="1" x14ac:dyDescent="0.3">
      <c r="A405" s="134">
        <v>402</v>
      </c>
      <c r="B405" s="68"/>
      <c r="C405" s="25" t="s">
        <v>3608</v>
      </c>
      <c r="D405" s="25" t="s">
        <v>3678</v>
      </c>
      <c r="E405" s="63" t="s">
        <v>2702</v>
      </c>
      <c r="F405" s="84" t="s">
        <v>4089</v>
      </c>
      <c r="G405" s="68" t="s">
        <v>3188</v>
      </c>
      <c r="H405" s="68" t="s">
        <v>2164</v>
      </c>
      <c r="I405" s="68" t="s">
        <v>836</v>
      </c>
      <c r="J405" s="68" t="str">
        <f t="shared" si="6"/>
        <v>MP501020200110. Capacitar a 820 docentes de básica primaria, en el área de Educación Física, Recreación y Deporte, durante el periodo de gobierno.</v>
      </c>
      <c r="K405" s="68" t="s">
        <v>94</v>
      </c>
      <c r="M405" s="144" t="s">
        <v>85</v>
      </c>
      <c r="N405" s="24">
        <v>0</v>
      </c>
      <c r="O405" s="24">
        <v>2019</v>
      </c>
      <c r="P405" s="24">
        <v>820</v>
      </c>
      <c r="Q405" s="145">
        <v>100</v>
      </c>
      <c r="R405" s="145">
        <v>300</v>
      </c>
      <c r="S405" s="145">
        <v>400</v>
      </c>
      <c r="T405" s="145">
        <v>820</v>
      </c>
      <c r="U405" s="84">
        <v>50102001</v>
      </c>
      <c r="V405" s="61" t="s">
        <v>5124</v>
      </c>
    </row>
    <row r="406" spans="1:22" s="18" customFormat="1" ht="65" hidden="1" x14ac:dyDescent="0.3">
      <c r="A406" s="134">
        <v>403</v>
      </c>
      <c r="B406" s="68"/>
      <c r="C406" s="25" t="s">
        <v>3608</v>
      </c>
      <c r="D406" s="25" t="s">
        <v>3678</v>
      </c>
      <c r="E406" s="63" t="s">
        <v>2702</v>
      </c>
      <c r="F406" s="84" t="s">
        <v>4090</v>
      </c>
      <c r="G406" s="68" t="s">
        <v>3189</v>
      </c>
      <c r="H406" s="68" t="s">
        <v>2164</v>
      </c>
      <c r="I406" s="68" t="s">
        <v>838</v>
      </c>
      <c r="J406" s="68" t="str">
        <f t="shared" si="6"/>
        <v>MP501020200111. Capacitar a 3000 jóvenes Afro e indígenas en el fortalecimiento de competencias académicas que evalúan el ICFES a través de la prueba saber 11 durante el periodo de gobierno</v>
      </c>
      <c r="K406" s="68" t="s">
        <v>171</v>
      </c>
      <c r="M406" s="68" t="s">
        <v>85</v>
      </c>
      <c r="N406" s="24">
        <v>100</v>
      </c>
      <c r="O406" s="24">
        <v>2019</v>
      </c>
      <c r="P406" s="24">
        <v>3000</v>
      </c>
      <c r="Q406" s="24">
        <v>748</v>
      </c>
      <c r="R406" s="24">
        <v>1497</v>
      </c>
      <c r="S406" s="24">
        <v>2247</v>
      </c>
      <c r="T406" s="24">
        <v>3000</v>
      </c>
      <c r="U406" s="84">
        <v>50102001</v>
      </c>
      <c r="V406" s="61" t="s">
        <v>5124</v>
      </c>
    </row>
    <row r="407" spans="1:22" s="18" customFormat="1" ht="78" hidden="1" x14ac:dyDescent="0.3">
      <c r="A407" s="134">
        <v>404</v>
      </c>
      <c r="B407" s="68"/>
      <c r="C407" s="25" t="s">
        <v>3608</v>
      </c>
      <c r="D407" s="25" t="s">
        <v>3678</v>
      </c>
      <c r="E407" s="63" t="s">
        <v>2702</v>
      </c>
      <c r="F407" s="84" t="s">
        <v>4091</v>
      </c>
      <c r="G407" s="68" t="s">
        <v>3190</v>
      </c>
      <c r="H407" s="68" t="s">
        <v>2164</v>
      </c>
      <c r="I407" s="68" t="s">
        <v>1962</v>
      </c>
      <c r="J407" s="68" t="str">
        <f t="shared" si="6"/>
        <v>MP501020200112. Articular el 100% de los procesos de la secretaria de educación como estrategia para el mejoramiento de la gestión de la calidad al modelo operativo por procesos de la Gobernación del Valle del Cauca en el periodo de gobierno</v>
      </c>
      <c r="K407" s="68" t="s">
        <v>94</v>
      </c>
      <c r="M407" s="144" t="s">
        <v>85</v>
      </c>
      <c r="N407" s="146">
        <v>0.76</v>
      </c>
      <c r="O407" s="24">
        <v>2019</v>
      </c>
      <c r="P407" s="146">
        <v>1</v>
      </c>
      <c r="Q407" s="24">
        <v>82</v>
      </c>
      <c r="R407" s="24">
        <v>88</v>
      </c>
      <c r="S407" s="24">
        <v>94</v>
      </c>
      <c r="T407" s="24">
        <v>100</v>
      </c>
      <c r="U407" s="84">
        <v>50102001</v>
      </c>
      <c r="V407" s="61" t="s">
        <v>5124</v>
      </c>
    </row>
    <row r="408" spans="1:22" s="18" customFormat="1" ht="78" hidden="1" x14ac:dyDescent="0.3">
      <c r="A408" s="134">
        <v>405</v>
      </c>
      <c r="B408" s="68"/>
      <c r="C408" s="25" t="s">
        <v>3608</v>
      </c>
      <c r="D408" s="25" t="s">
        <v>3678</v>
      </c>
      <c r="E408" s="63" t="s">
        <v>2702</v>
      </c>
      <c r="F408" s="84" t="s">
        <v>4092</v>
      </c>
      <c r="G408" s="68" t="s">
        <v>3191</v>
      </c>
      <c r="H408" s="68" t="s">
        <v>2164</v>
      </c>
      <c r="I408" s="68" t="s">
        <v>1963</v>
      </c>
      <c r="J408" s="68" t="str">
        <f t="shared" si="6"/>
        <v>MP501020200113. Realizar al 100% acciones de fortalecimiento de la gestión de la inspección, vigilancia y control de los establecimientos educativos de los 34 municipios no certificados relacionados con el cumplimiento en la normatividad establecida</v>
      </c>
      <c r="K408" s="68" t="s">
        <v>94</v>
      </c>
      <c r="M408" s="144" t="s">
        <v>77</v>
      </c>
      <c r="N408" s="146">
        <v>1</v>
      </c>
      <c r="O408" s="24">
        <v>2019</v>
      </c>
      <c r="P408" s="146">
        <v>1</v>
      </c>
      <c r="Q408" s="24">
        <v>100</v>
      </c>
      <c r="R408" s="24">
        <v>100</v>
      </c>
      <c r="S408" s="24">
        <v>100</v>
      </c>
      <c r="T408" s="24">
        <v>100</v>
      </c>
      <c r="U408" s="84">
        <v>50102001</v>
      </c>
      <c r="V408" s="61" t="s">
        <v>5124</v>
      </c>
    </row>
    <row r="409" spans="1:22" s="18" customFormat="1" ht="65" hidden="1" x14ac:dyDescent="0.3">
      <c r="A409" s="134">
        <v>406</v>
      </c>
      <c r="B409" s="68"/>
      <c r="C409" s="25" t="s">
        <v>3608</v>
      </c>
      <c r="D409" s="25" t="s">
        <v>3678</v>
      </c>
      <c r="E409" s="63" t="s">
        <v>2702</v>
      </c>
      <c r="F409" s="84" t="s">
        <v>4093</v>
      </c>
      <c r="G409" s="68" t="s">
        <v>3192</v>
      </c>
      <c r="H409" s="68" t="s">
        <v>2164</v>
      </c>
      <c r="I409" s="68" t="s">
        <v>842</v>
      </c>
      <c r="J409" s="68" t="str">
        <f t="shared" si="6"/>
        <v>MP501020200114. Mantener en 149 instituciones educativas oficiales la gestión financiera de los fondos educativos en los municipios no certificados del departamento, anualmente durante el periodo de gobierno</v>
      </c>
      <c r="K409" s="68" t="s">
        <v>94</v>
      </c>
      <c r="M409" s="144" t="s">
        <v>77</v>
      </c>
      <c r="N409" s="24">
        <v>149</v>
      </c>
      <c r="O409" s="24">
        <v>2019</v>
      </c>
      <c r="P409" s="24">
        <v>149</v>
      </c>
      <c r="Q409" s="24">
        <v>149</v>
      </c>
      <c r="R409" s="24">
        <v>149</v>
      </c>
      <c r="S409" s="24">
        <v>149</v>
      </c>
      <c r="T409" s="24">
        <v>149</v>
      </c>
      <c r="U409" s="84">
        <v>50102001</v>
      </c>
      <c r="V409" s="61" t="s">
        <v>5124</v>
      </c>
    </row>
    <row r="410" spans="1:22" s="18" customFormat="1" ht="52" hidden="1" x14ac:dyDescent="0.3">
      <c r="A410" s="134">
        <v>407</v>
      </c>
      <c r="B410" s="68"/>
      <c r="C410" s="25" t="s">
        <v>3608</v>
      </c>
      <c r="D410" s="25" t="s">
        <v>3678</v>
      </c>
      <c r="E410" s="63" t="s">
        <v>2702</v>
      </c>
      <c r="F410" s="84" t="s">
        <v>4094</v>
      </c>
      <c r="G410" s="68" t="s">
        <v>3193</v>
      </c>
      <c r="H410" s="68" t="s">
        <v>2164</v>
      </c>
      <c r="I410" s="68" t="s">
        <v>844</v>
      </c>
      <c r="J410" s="68" t="str">
        <f t="shared" si="6"/>
        <v>MP501020200115. Cofinanciar 149 instituciones educativas oficiales, el pago de los servicios públicos en los municipios no certificados del departamento anualmente</v>
      </c>
      <c r="K410" s="68" t="s">
        <v>94</v>
      </c>
      <c r="M410" s="144" t="s">
        <v>77</v>
      </c>
      <c r="N410" s="24">
        <v>149</v>
      </c>
      <c r="O410" s="24">
        <v>2019</v>
      </c>
      <c r="P410" s="24">
        <v>149</v>
      </c>
      <c r="Q410" s="24">
        <v>149</v>
      </c>
      <c r="R410" s="24">
        <v>149</v>
      </c>
      <c r="S410" s="24">
        <v>149</v>
      </c>
      <c r="T410" s="24">
        <v>149</v>
      </c>
      <c r="U410" s="84">
        <v>50102001</v>
      </c>
      <c r="V410" s="61" t="s">
        <v>5124</v>
      </c>
    </row>
    <row r="411" spans="1:22" s="18" customFormat="1" ht="52" hidden="1" x14ac:dyDescent="0.3">
      <c r="A411" s="134">
        <v>408</v>
      </c>
      <c r="B411" s="68"/>
      <c r="C411" s="25" t="s">
        <v>3608</v>
      </c>
      <c r="D411" s="25" t="s">
        <v>3678</v>
      </c>
      <c r="E411" s="63" t="s">
        <v>2702</v>
      </c>
      <c r="F411" s="84" t="s">
        <v>4095</v>
      </c>
      <c r="G411" s="68" t="s">
        <v>3194</v>
      </c>
      <c r="H411" s="68" t="s">
        <v>2164</v>
      </c>
      <c r="I411" s="68" t="s">
        <v>846</v>
      </c>
      <c r="J411" s="68" t="str">
        <f t="shared" si="6"/>
        <v>MP501020200116. Realizar a 100 sedes educativas, un diagnóstico de infraestructura en los municipios no certificados del Valle en el periodo de gobierno</v>
      </c>
      <c r="K411" s="68" t="s">
        <v>94</v>
      </c>
      <c r="M411" s="144" t="s">
        <v>85</v>
      </c>
      <c r="N411" s="24">
        <v>18</v>
      </c>
      <c r="O411" s="24">
        <v>2019</v>
      </c>
      <c r="P411" s="24">
        <v>100</v>
      </c>
      <c r="Q411" s="24">
        <v>20</v>
      </c>
      <c r="R411" s="24">
        <v>40</v>
      </c>
      <c r="S411" s="24">
        <v>80</v>
      </c>
      <c r="T411" s="24">
        <v>100</v>
      </c>
      <c r="U411" s="84">
        <v>50102001</v>
      </c>
      <c r="V411" s="61" t="s">
        <v>5124</v>
      </c>
    </row>
    <row r="412" spans="1:22" s="18" customFormat="1" ht="52" hidden="1" x14ac:dyDescent="0.3">
      <c r="A412" s="134">
        <v>409</v>
      </c>
      <c r="B412" s="68"/>
      <c r="C412" s="25" t="s">
        <v>3608</v>
      </c>
      <c r="D412" s="25" t="s">
        <v>3678</v>
      </c>
      <c r="E412" s="63" t="s">
        <v>2702</v>
      </c>
      <c r="F412" s="84" t="s">
        <v>4096</v>
      </c>
      <c r="G412" s="68" t="s">
        <v>3195</v>
      </c>
      <c r="H412" s="68" t="s">
        <v>2164</v>
      </c>
      <c r="I412" s="68" t="s">
        <v>848</v>
      </c>
      <c r="J412" s="68" t="str">
        <f t="shared" si="6"/>
        <v>MP501020200117. Entregar a 100 sedes educativas oficiales en los municipios no certificados del Valle mobiliario escolar en el periodo de gobierno</v>
      </c>
      <c r="K412" s="68" t="s">
        <v>94</v>
      </c>
      <c r="M412" s="144" t="s">
        <v>85</v>
      </c>
      <c r="N412" s="24">
        <v>124</v>
      </c>
      <c r="O412" s="24">
        <v>2019</v>
      </c>
      <c r="P412" s="24">
        <v>100</v>
      </c>
      <c r="Q412" s="24">
        <v>20</v>
      </c>
      <c r="R412" s="24">
        <v>40</v>
      </c>
      <c r="S412" s="24">
        <v>80</v>
      </c>
      <c r="T412" s="24">
        <v>100</v>
      </c>
      <c r="U412" s="84">
        <v>50102001</v>
      </c>
      <c r="V412" s="61" t="s">
        <v>5124</v>
      </c>
    </row>
    <row r="413" spans="1:22" s="18" customFormat="1" ht="52" hidden="1" x14ac:dyDescent="0.3">
      <c r="A413" s="134">
        <v>410</v>
      </c>
      <c r="B413" s="68"/>
      <c r="C413" s="25" t="s">
        <v>3608</v>
      </c>
      <c r="D413" s="25" t="s">
        <v>3678</v>
      </c>
      <c r="E413" s="63" t="s">
        <v>2702</v>
      </c>
      <c r="F413" s="84" t="s">
        <v>4097</v>
      </c>
      <c r="G413" s="68" t="s">
        <v>3196</v>
      </c>
      <c r="H413" s="68" t="s">
        <v>2164</v>
      </c>
      <c r="I413" s="68" t="s">
        <v>850</v>
      </c>
      <c r="J413" s="68" t="str">
        <f t="shared" si="6"/>
        <v>MP501020200118. Realizar a 100 sedes educativas en los municipios no certificados del Valle, diseños o estudios de infraestructura en el periodo de gobierno</v>
      </c>
      <c r="K413" s="68" t="s">
        <v>94</v>
      </c>
      <c r="M413" s="144" t="s">
        <v>85</v>
      </c>
      <c r="N413" s="24">
        <v>11</v>
      </c>
      <c r="O413" s="24">
        <v>2019</v>
      </c>
      <c r="P413" s="24">
        <v>100</v>
      </c>
      <c r="Q413" s="24">
        <v>10</v>
      </c>
      <c r="R413" s="24">
        <v>30</v>
      </c>
      <c r="S413" s="24">
        <v>90</v>
      </c>
      <c r="T413" s="24">
        <v>100</v>
      </c>
      <c r="U413" s="84">
        <v>50102001</v>
      </c>
      <c r="V413" s="61" t="s">
        <v>5124</v>
      </c>
    </row>
    <row r="414" spans="1:22" s="18" customFormat="1" ht="52" hidden="1" x14ac:dyDescent="0.3">
      <c r="A414" s="134">
        <v>411</v>
      </c>
      <c r="B414" s="68"/>
      <c r="C414" s="25" t="s">
        <v>3608</v>
      </c>
      <c r="D414" s="25" t="s">
        <v>3678</v>
      </c>
      <c r="E414" s="63" t="s">
        <v>2702</v>
      </c>
      <c r="F414" s="84" t="s">
        <v>4098</v>
      </c>
      <c r="G414" s="68" t="s">
        <v>3197</v>
      </c>
      <c r="H414" s="68" t="s">
        <v>2164</v>
      </c>
      <c r="I414" s="68" t="s">
        <v>852</v>
      </c>
      <c r="J414" s="68" t="str">
        <f t="shared" si="6"/>
        <v>MP501020200119. Realizar en 60 sedes educativas en los municipios no certificados del Valle, mejoramiento de ambientes escolares y/o en infraestructura en el periodo de gobierno</v>
      </c>
      <c r="K414" s="68" t="s">
        <v>94</v>
      </c>
      <c r="M414" s="144" t="s">
        <v>85</v>
      </c>
      <c r="N414" s="24">
        <v>0</v>
      </c>
      <c r="O414" s="24">
        <v>2020</v>
      </c>
      <c r="P414" s="24">
        <v>60</v>
      </c>
      <c r="Q414" s="24">
        <v>20</v>
      </c>
      <c r="R414" s="24">
        <v>40</v>
      </c>
      <c r="S414" s="24">
        <v>50</v>
      </c>
      <c r="T414" s="24">
        <v>60</v>
      </c>
      <c r="U414" s="84">
        <v>50102001</v>
      </c>
      <c r="V414" s="61" t="s">
        <v>5124</v>
      </c>
    </row>
    <row r="415" spans="1:22" s="18" customFormat="1" ht="52" hidden="1" x14ac:dyDescent="0.3">
      <c r="A415" s="134">
        <v>412</v>
      </c>
      <c r="B415" s="68"/>
      <c r="C415" s="25" t="s">
        <v>3608</v>
      </c>
      <c r="D415" s="25" t="s">
        <v>3678</v>
      </c>
      <c r="E415" s="63" t="s">
        <v>2702</v>
      </c>
      <c r="F415" s="84" t="s">
        <v>4099</v>
      </c>
      <c r="G415" s="68" t="s">
        <v>3198</v>
      </c>
      <c r="H415" s="68" t="s">
        <v>2164</v>
      </c>
      <c r="I415" s="68" t="s">
        <v>854</v>
      </c>
      <c r="J415" s="68" t="str">
        <f t="shared" si="6"/>
        <v>MP501020200120. Realizar en 60 sedes educativas en los municipios no certificados del Valle, reparaciones de infraestructura durante el periodo de gobierno</v>
      </c>
      <c r="K415" s="68" t="s">
        <v>94</v>
      </c>
      <c r="M415" s="144" t="s">
        <v>85</v>
      </c>
      <c r="N415" s="24">
        <v>18</v>
      </c>
      <c r="O415" s="24">
        <v>2020</v>
      </c>
      <c r="P415" s="24">
        <v>60</v>
      </c>
      <c r="Q415" s="24">
        <v>10</v>
      </c>
      <c r="R415" s="24">
        <v>25</v>
      </c>
      <c r="S415" s="24">
        <v>45</v>
      </c>
      <c r="T415" s="24">
        <v>60</v>
      </c>
      <c r="U415" s="84">
        <v>50102001</v>
      </c>
      <c r="V415" s="61" t="s">
        <v>5124</v>
      </c>
    </row>
    <row r="416" spans="1:22" s="18" customFormat="1" ht="78" hidden="1" x14ac:dyDescent="0.3">
      <c r="A416" s="134">
        <v>413</v>
      </c>
      <c r="B416" s="68"/>
      <c r="C416" s="25" t="s">
        <v>3608</v>
      </c>
      <c r="D416" s="25" t="s">
        <v>3678</v>
      </c>
      <c r="E416" s="63" t="s">
        <v>2702</v>
      </c>
      <c r="F416" s="84" t="s">
        <v>4100</v>
      </c>
      <c r="G416" s="68" t="s">
        <v>3199</v>
      </c>
      <c r="H416" s="68" t="s">
        <v>2164</v>
      </c>
      <c r="I416" s="68" t="s">
        <v>855</v>
      </c>
      <c r="J416" s="68" t="str">
        <f t="shared" si="6"/>
        <v>MP501020200121. Ejecutar 150 Planes de gestión de seguridad y salud en el trabajo en la sede central de la secretaría de educación departamental y en las instituciones educativas de los municipios no certificados en el periodo de gobierno</v>
      </c>
      <c r="K416" s="68" t="s">
        <v>94</v>
      </c>
      <c r="M416" s="144" t="s">
        <v>77</v>
      </c>
      <c r="N416" s="24">
        <v>150</v>
      </c>
      <c r="O416" s="24">
        <v>2019</v>
      </c>
      <c r="P416" s="24">
        <v>150</v>
      </c>
      <c r="Q416" s="24">
        <v>150</v>
      </c>
      <c r="R416" s="24">
        <v>150</v>
      </c>
      <c r="S416" s="24">
        <v>150</v>
      </c>
      <c r="T416" s="24">
        <v>150</v>
      </c>
      <c r="U416" s="84">
        <v>50102001</v>
      </c>
      <c r="V416" s="61" t="s">
        <v>5124</v>
      </c>
    </row>
    <row r="417" spans="1:22" s="18" customFormat="1" ht="52" hidden="1" x14ac:dyDescent="0.3">
      <c r="A417" s="134">
        <v>414</v>
      </c>
      <c r="B417" s="68"/>
      <c r="C417" s="25" t="s">
        <v>3608</v>
      </c>
      <c r="D417" s="25" t="s">
        <v>3678</v>
      </c>
      <c r="E417" s="63" t="s">
        <v>2702</v>
      </c>
      <c r="F417" s="84" t="s">
        <v>4101</v>
      </c>
      <c r="G417" s="68" t="s">
        <v>3200</v>
      </c>
      <c r="H417" s="68" t="s">
        <v>2164</v>
      </c>
      <c r="I417" s="68" t="s">
        <v>1964</v>
      </c>
      <c r="J417" s="68" t="str">
        <f t="shared" si="6"/>
        <v>MP501020200122. Mantener al 100% la gestión administrativa de la secretaria de educación del departamento del Valle del Cauca, anualmente, durante el periodo de gobierno</v>
      </c>
      <c r="K417" s="68" t="s">
        <v>94</v>
      </c>
      <c r="M417" s="144" t="s">
        <v>77</v>
      </c>
      <c r="N417" s="146">
        <v>1</v>
      </c>
      <c r="O417" s="24">
        <v>2019</v>
      </c>
      <c r="P417" s="146">
        <v>1</v>
      </c>
      <c r="Q417" s="24">
        <v>100</v>
      </c>
      <c r="R417" s="24">
        <v>100</v>
      </c>
      <c r="S417" s="24">
        <v>100</v>
      </c>
      <c r="T417" s="24">
        <v>100</v>
      </c>
      <c r="U417" s="84">
        <v>50102001</v>
      </c>
      <c r="V417" s="61" t="s">
        <v>5124</v>
      </c>
    </row>
    <row r="418" spans="1:22" s="18" customFormat="1" ht="78" hidden="1" x14ac:dyDescent="0.3">
      <c r="A418" s="134">
        <v>415</v>
      </c>
      <c r="B418" s="68"/>
      <c r="C418" s="25" t="s">
        <v>3608</v>
      </c>
      <c r="D418" s="25" t="s">
        <v>3678</v>
      </c>
      <c r="E418" s="63" t="s">
        <v>2702</v>
      </c>
      <c r="F418" s="84" t="s">
        <v>4102</v>
      </c>
      <c r="G418" s="68" t="s">
        <v>3201</v>
      </c>
      <c r="H418" s="68" t="s">
        <v>2164</v>
      </c>
      <c r="I418" s="68" t="s">
        <v>857</v>
      </c>
      <c r="J418" s="68" t="str">
        <f t="shared" si="6"/>
        <v>MP501020200123. Capacitar a 1500 estudiantes de básica primaria, básica secundaria y media  para mejorar el nivel de dominio del idioma inglés, conforme al marco común europeo de referencia para el aprendizaje de lenguas extranjeras, durante el periodo de gobierno.</v>
      </c>
      <c r="K418" s="68" t="s">
        <v>94</v>
      </c>
      <c r="M418" s="144" t="s">
        <v>77</v>
      </c>
      <c r="N418" s="24">
        <v>1500</v>
      </c>
      <c r="O418" s="24">
        <v>2019</v>
      </c>
      <c r="P418" s="24">
        <v>1500</v>
      </c>
      <c r="Q418" s="24">
        <v>1500</v>
      </c>
      <c r="R418" s="24">
        <v>1500</v>
      </c>
      <c r="S418" s="24">
        <v>1500</v>
      </c>
      <c r="T418" s="24">
        <v>1500</v>
      </c>
      <c r="U418" s="84">
        <v>50102001</v>
      </c>
      <c r="V418" s="61" t="s">
        <v>5124</v>
      </c>
    </row>
    <row r="419" spans="1:22" s="18" customFormat="1" ht="78" hidden="1" x14ac:dyDescent="0.3">
      <c r="A419" s="134">
        <v>416</v>
      </c>
      <c r="B419" s="68"/>
      <c r="C419" s="25" t="s">
        <v>3609</v>
      </c>
      <c r="D419" s="25" t="s">
        <v>3678</v>
      </c>
      <c r="E419" s="63" t="s">
        <v>2703</v>
      </c>
      <c r="F419" s="84" t="s">
        <v>4103</v>
      </c>
      <c r="G419" s="68" t="s">
        <v>3202</v>
      </c>
      <c r="H419" s="68" t="s">
        <v>2165</v>
      </c>
      <c r="I419" s="68" t="s">
        <v>1965</v>
      </c>
      <c r="J419" s="68" t="str">
        <f t="shared" si="6"/>
        <v xml:space="preserve">MP501030100101. Lograr que 100% de las Direcciones Locales de Salud y Empresas Administradoras de Planes de Beneficio tengan vigilancia en aseguramiento, anualmente durante el período de gobierno
</v>
      </c>
      <c r="K419" s="68" t="s">
        <v>767</v>
      </c>
      <c r="M419" s="144" t="s">
        <v>77</v>
      </c>
      <c r="N419" s="146">
        <v>1</v>
      </c>
      <c r="O419" s="24">
        <v>2019</v>
      </c>
      <c r="P419" s="146">
        <v>1</v>
      </c>
      <c r="Q419" s="24">
        <v>100</v>
      </c>
      <c r="R419" s="24">
        <v>100</v>
      </c>
      <c r="S419" s="24">
        <v>100</v>
      </c>
      <c r="T419" s="24">
        <v>100</v>
      </c>
      <c r="U419" s="84">
        <v>50103001</v>
      </c>
      <c r="V419" s="61" t="s">
        <v>5364</v>
      </c>
    </row>
    <row r="420" spans="1:22" s="18" customFormat="1" ht="65" hidden="1" x14ac:dyDescent="0.3">
      <c r="A420" s="134">
        <v>417</v>
      </c>
      <c r="B420" s="68"/>
      <c r="C420" s="25" t="s">
        <v>3609</v>
      </c>
      <c r="D420" s="25" t="s">
        <v>3678</v>
      </c>
      <c r="E420" s="63" t="s">
        <v>2703</v>
      </c>
      <c r="F420" s="84" t="s">
        <v>4104</v>
      </c>
      <c r="G420" s="68" t="s">
        <v>3203</v>
      </c>
      <c r="H420" s="68" t="s">
        <v>2165</v>
      </c>
      <c r="I420" s="68" t="s">
        <v>1966</v>
      </c>
      <c r="J420" s="68" t="str">
        <f t="shared" si="6"/>
        <v xml:space="preserve">MP501030100102. Lograr que el 100% de las Direcciones Locales de Salud se fortalezcan para la gestión del aseguramiento, durante el período de gobierno
</v>
      </c>
      <c r="K420" s="68" t="s">
        <v>767</v>
      </c>
      <c r="M420" s="144" t="s">
        <v>77</v>
      </c>
      <c r="N420" s="146">
        <v>1</v>
      </c>
      <c r="O420" s="24">
        <v>2019</v>
      </c>
      <c r="P420" s="146">
        <v>1</v>
      </c>
      <c r="Q420" s="24">
        <v>100</v>
      </c>
      <c r="R420" s="24">
        <v>100</v>
      </c>
      <c r="S420" s="24">
        <v>100</v>
      </c>
      <c r="T420" s="24">
        <v>100</v>
      </c>
      <c r="U420" s="84">
        <v>50103001</v>
      </c>
      <c r="V420" s="61" t="s">
        <v>5364</v>
      </c>
    </row>
    <row r="421" spans="1:22" s="18" customFormat="1" ht="65" hidden="1" x14ac:dyDescent="0.3">
      <c r="A421" s="134">
        <v>418</v>
      </c>
      <c r="B421" s="68"/>
      <c r="C421" s="25" t="s">
        <v>3610</v>
      </c>
      <c r="D421" s="25" t="s">
        <v>3679</v>
      </c>
      <c r="E421" s="63" t="s">
        <v>2704</v>
      </c>
      <c r="F421" s="84" t="s">
        <v>4105</v>
      </c>
      <c r="G421" s="68" t="s">
        <v>3204</v>
      </c>
      <c r="H421" s="68" t="s">
        <v>2194</v>
      </c>
      <c r="I421" s="68" t="s">
        <v>1967</v>
      </c>
      <c r="J421" s="68" t="str">
        <f t="shared" si="6"/>
        <v>MP501030200201. Asistir técnicamente al 100% de las entidades territoriales en la formulación de los Analisis de Situación de Salud ASIS (incluyendo el ASIS del deparatmento del Valle), anualmente durante el período de gobierno</v>
      </c>
      <c r="K421" s="68" t="s">
        <v>767</v>
      </c>
      <c r="M421" s="144" t="s">
        <v>77</v>
      </c>
      <c r="N421" s="146">
        <v>1</v>
      </c>
      <c r="O421" s="24">
        <v>2019</v>
      </c>
      <c r="P421" s="146">
        <v>1</v>
      </c>
      <c r="Q421" s="24">
        <v>100</v>
      </c>
      <c r="R421" s="24">
        <v>100</v>
      </c>
      <c r="S421" s="24">
        <v>100</v>
      </c>
      <c r="T421" s="24">
        <v>100</v>
      </c>
      <c r="U421" s="84">
        <v>50103002</v>
      </c>
      <c r="V421" s="61" t="s">
        <v>5365</v>
      </c>
    </row>
    <row r="422" spans="1:22" s="18" customFormat="1" ht="65" hidden="1" x14ac:dyDescent="0.3">
      <c r="A422" s="134">
        <v>419</v>
      </c>
      <c r="B422" s="68"/>
      <c r="C422" s="25" t="s">
        <v>3610</v>
      </c>
      <c r="D422" s="25" t="s">
        <v>3679</v>
      </c>
      <c r="E422" s="63" t="s">
        <v>2704</v>
      </c>
      <c r="F422" s="84" t="s">
        <v>4106</v>
      </c>
      <c r="G422" s="68" t="s">
        <v>3205</v>
      </c>
      <c r="H422" s="68" t="s">
        <v>2194</v>
      </c>
      <c r="I422" s="68" t="s">
        <v>1968</v>
      </c>
      <c r="J422" s="68" t="str">
        <f t="shared" si="6"/>
        <v>MP501030200202. Lograr que el 100% de los entes territoriales departamental y municipales fortalezcan sus compentecias para la elaboracion, monitoreo y evaluacion del plan territorrial en salud, durante el periodo de gobierno</v>
      </c>
      <c r="K422" s="68" t="s">
        <v>767</v>
      </c>
      <c r="M422" s="144" t="s">
        <v>77</v>
      </c>
      <c r="N422" s="146">
        <v>1</v>
      </c>
      <c r="O422" s="24">
        <v>2019</v>
      </c>
      <c r="P422" s="146">
        <v>1</v>
      </c>
      <c r="Q422" s="24">
        <v>100</v>
      </c>
      <c r="R422" s="24">
        <v>100</v>
      </c>
      <c r="S422" s="24">
        <v>100</v>
      </c>
      <c r="T422" s="24">
        <v>100</v>
      </c>
      <c r="U422" s="84">
        <v>50103002</v>
      </c>
      <c r="V422" s="61" t="s">
        <v>5365</v>
      </c>
    </row>
    <row r="423" spans="1:22" s="18" customFormat="1" ht="65" hidden="1" x14ac:dyDescent="0.3">
      <c r="A423" s="134">
        <v>420</v>
      </c>
      <c r="B423" s="68"/>
      <c r="C423" s="25" t="s">
        <v>3610</v>
      </c>
      <c r="D423" s="25" t="s">
        <v>3679</v>
      </c>
      <c r="E423" s="63" t="s">
        <v>2704</v>
      </c>
      <c r="F423" s="84" t="s">
        <v>4107</v>
      </c>
      <c r="G423" s="68" t="s">
        <v>3206</v>
      </c>
      <c r="H423" s="68" t="s">
        <v>2194</v>
      </c>
      <c r="I423" s="68" t="s">
        <v>1969</v>
      </c>
      <c r="J423" s="68" t="str">
        <f t="shared" si="6"/>
        <v>MP501030200203. Difundir el 100% de los resultados de las investigaciones avaladas por el Comité de Investigaciones de la secretaría deparatmental de salud, durante el período de gobierno</v>
      </c>
      <c r="K423" s="68" t="s">
        <v>767</v>
      </c>
      <c r="M423" s="144" t="s">
        <v>77</v>
      </c>
      <c r="N423" s="146">
        <v>1</v>
      </c>
      <c r="O423" s="24">
        <v>2019</v>
      </c>
      <c r="P423" s="146">
        <v>1</v>
      </c>
      <c r="Q423" s="24">
        <v>100</v>
      </c>
      <c r="R423" s="24">
        <v>100</v>
      </c>
      <c r="S423" s="24">
        <v>100</v>
      </c>
      <c r="T423" s="24">
        <v>100</v>
      </c>
      <c r="U423" s="84">
        <v>50103002</v>
      </c>
      <c r="V423" s="61" t="s">
        <v>5365</v>
      </c>
    </row>
    <row r="424" spans="1:22" s="18" customFormat="1" ht="52" hidden="1" x14ac:dyDescent="0.3">
      <c r="A424" s="134">
        <v>421</v>
      </c>
      <c r="B424" s="68"/>
      <c r="C424" s="25" t="s">
        <v>3611</v>
      </c>
      <c r="D424" s="25" t="s">
        <v>3680</v>
      </c>
      <c r="E424" s="63" t="s">
        <v>2705</v>
      </c>
      <c r="F424" s="84" t="s">
        <v>4108</v>
      </c>
      <c r="G424" s="68" t="s">
        <v>3207</v>
      </c>
      <c r="H424" s="68" t="s">
        <v>2200</v>
      </c>
      <c r="I424" s="68" t="s">
        <v>1970</v>
      </c>
      <c r="J424" s="68" t="str">
        <f t="shared" si="6"/>
        <v>MP501030300301. Lograr en un 100% la implementación de los componentes del Plan de Fortalecimiento de la Red Pública de Prestación de Servicios de Salud</v>
      </c>
      <c r="K424" s="68" t="s">
        <v>767</v>
      </c>
      <c r="M424" s="144" t="s">
        <v>85</v>
      </c>
      <c r="N424" s="146">
        <v>1</v>
      </c>
      <c r="O424" s="24">
        <v>2019</v>
      </c>
      <c r="P424" s="146">
        <v>1</v>
      </c>
      <c r="Q424" s="24">
        <v>25</v>
      </c>
      <c r="R424" s="24">
        <v>50</v>
      </c>
      <c r="S424" s="24">
        <v>75</v>
      </c>
      <c r="T424" s="24">
        <v>100</v>
      </c>
      <c r="U424" s="84">
        <v>50103003</v>
      </c>
      <c r="V424" s="61" t="s">
        <v>5366</v>
      </c>
    </row>
    <row r="425" spans="1:22" s="18" customFormat="1" ht="52" hidden="1" x14ac:dyDescent="0.3">
      <c r="A425" s="134">
        <v>422</v>
      </c>
      <c r="B425" s="68"/>
      <c r="C425" s="25" t="s">
        <v>3611</v>
      </c>
      <c r="D425" s="25" t="s">
        <v>3680</v>
      </c>
      <c r="E425" s="63" t="s">
        <v>2705</v>
      </c>
      <c r="F425" s="84" t="s">
        <v>4109</v>
      </c>
      <c r="G425" s="68" t="s">
        <v>3208</v>
      </c>
      <c r="H425" s="68" t="s">
        <v>2200</v>
      </c>
      <c r="I425" s="68" t="s">
        <v>1971</v>
      </c>
      <c r="J425" s="68" t="str">
        <f t="shared" si="6"/>
        <v>MP501030300302. Implementar en un 100% los componentes del  Plan de Fortalecimiento y Desarrollo Institucional de la secretaría departamental de salud del Valle del Cauca</v>
      </c>
      <c r="K425" s="68" t="s">
        <v>767</v>
      </c>
      <c r="M425" s="144" t="s">
        <v>85</v>
      </c>
      <c r="N425" s="146">
        <v>1</v>
      </c>
      <c r="O425" s="24">
        <v>2019</v>
      </c>
      <c r="P425" s="146">
        <v>1</v>
      </c>
      <c r="Q425" s="24">
        <v>25</v>
      </c>
      <c r="R425" s="24">
        <v>50</v>
      </c>
      <c r="S425" s="24">
        <v>75</v>
      </c>
      <c r="T425" s="24">
        <v>100</v>
      </c>
      <c r="U425" s="84">
        <v>50103003</v>
      </c>
      <c r="V425" s="61" t="s">
        <v>5366</v>
      </c>
    </row>
    <row r="426" spans="1:22" s="18" customFormat="1" ht="65" hidden="1" x14ac:dyDescent="0.3">
      <c r="A426" s="134">
        <v>423</v>
      </c>
      <c r="B426" s="68"/>
      <c r="C426" s="25" t="s">
        <v>3612</v>
      </c>
      <c r="D426" s="25" t="s">
        <v>3681</v>
      </c>
      <c r="E426" s="63" t="s">
        <v>2706</v>
      </c>
      <c r="F426" s="84" t="s">
        <v>4110</v>
      </c>
      <c r="G426" s="68" t="s">
        <v>3444</v>
      </c>
      <c r="H426" s="68" t="s">
        <v>2183</v>
      </c>
      <c r="I426" s="68" t="s">
        <v>1972</v>
      </c>
      <c r="J426" s="68" t="str">
        <f t="shared" si="6"/>
        <v>MP501030400401. Alcanzar el 80% de cumplimiento del Plan Anual de visitas del Sistema Único de Habilitación SUH en los prestadores de servicios de salud del Valle del Cauca</v>
      </c>
      <c r="K426" s="68" t="s">
        <v>767</v>
      </c>
      <c r="M426" s="144" t="s">
        <v>85</v>
      </c>
      <c r="N426" s="146">
        <v>0.75</v>
      </c>
      <c r="O426" s="24">
        <v>2019</v>
      </c>
      <c r="P426" s="146">
        <v>0.8</v>
      </c>
      <c r="Q426" s="24">
        <v>80</v>
      </c>
      <c r="R426" s="24">
        <v>80</v>
      </c>
      <c r="S426" s="24">
        <v>80</v>
      </c>
      <c r="T426" s="24">
        <v>80</v>
      </c>
      <c r="U426" s="84">
        <v>50103004</v>
      </c>
      <c r="V426" s="61" t="s">
        <v>5367</v>
      </c>
    </row>
    <row r="427" spans="1:22" s="18" customFormat="1" ht="65" hidden="1" x14ac:dyDescent="0.3">
      <c r="A427" s="134">
        <v>424</v>
      </c>
      <c r="B427" s="68"/>
      <c r="C427" s="25" t="s">
        <v>3612</v>
      </c>
      <c r="D427" s="25" t="s">
        <v>3681</v>
      </c>
      <c r="E427" s="63" t="s">
        <v>2706</v>
      </c>
      <c r="F427" s="84" t="s">
        <v>4111</v>
      </c>
      <c r="G427" s="68" t="s">
        <v>3445</v>
      </c>
      <c r="H427" s="68" t="s">
        <v>2183</v>
      </c>
      <c r="I427" s="68" t="s">
        <v>1973</v>
      </c>
      <c r="J427" s="68" t="str">
        <f t="shared" si="6"/>
        <v xml:space="preserve">MP501030400402. Asistir técnicamente al 100% de los actores del Sistema General de Seguridad Social en Salud SGSSS en acreditacion en salud, durante el periodo de gobierno
</v>
      </c>
      <c r="K427" s="68" t="s">
        <v>767</v>
      </c>
      <c r="M427" s="144" t="s">
        <v>85</v>
      </c>
      <c r="N427" s="146">
        <v>1</v>
      </c>
      <c r="O427" s="24">
        <v>2019</v>
      </c>
      <c r="P427" s="146">
        <v>1</v>
      </c>
      <c r="Q427" s="24">
        <v>20</v>
      </c>
      <c r="R427" s="24">
        <v>50</v>
      </c>
      <c r="S427" s="24">
        <v>80</v>
      </c>
      <c r="T427" s="24">
        <v>100</v>
      </c>
      <c r="U427" s="84">
        <v>50103004</v>
      </c>
      <c r="V427" s="61" t="s">
        <v>5367</v>
      </c>
    </row>
    <row r="428" spans="1:22" s="18" customFormat="1" ht="65" hidden="1" x14ac:dyDescent="0.3">
      <c r="A428" s="134">
        <v>425</v>
      </c>
      <c r="B428" s="68"/>
      <c r="C428" s="25" t="s">
        <v>3612</v>
      </c>
      <c r="D428" s="25" t="s">
        <v>3681</v>
      </c>
      <c r="E428" s="63" t="s">
        <v>2706</v>
      </c>
      <c r="F428" s="84" t="s">
        <v>4112</v>
      </c>
      <c r="G428" s="68" t="s">
        <v>3446</v>
      </c>
      <c r="H428" s="68" t="s">
        <v>2183</v>
      </c>
      <c r="I428" s="68" t="s">
        <v>1974</v>
      </c>
      <c r="J428" s="68" t="str">
        <f t="shared" si="6"/>
        <v xml:space="preserve">MP501030400403. Realizar al 90% de Instituciones Prestadoras de Servicios de Salud IPS  y Trasportadoras Especiales de Pacientes TEP, seguimiento del Sistema de Información de Calidad SIC 
</v>
      </c>
      <c r="K428" s="68" t="s">
        <v>767</v>
      </c>
      <c r="M428" s="144" t="s">
        <v>77</v>
      </c>
      <c r="N428" s="146">
        <v>0.9</v>
      </c>
      <c r="O428" s="24">
        <v>2019</v>
      </c>
      <c r="P428" s="146">
        <v>0.9</v>
      </c>
      <c r="Q428" s="24">
        <v>90</v>
      </c>
      <c r="R428" s="24">
        <v>90</v>
      </c>
      <c r="S428" s="24">
        <v>90</v>
      </c>
      <c r="T428" s="24">
        <v>90</v>
      </c>
      <c r="U428" s="84">
        <v>50103004</v>
      </c>
      <c r="V428" s="61" t="s">
        <v>5367</v>
      </c>
    </row>
    <row r="429" spans="1:22" s="18" customFormat="1" ht="91" hidden="1" x14ac:dyDescent="0.3">
      <c r="A429" s="134">
        <v>426</v>
      </c>
      <c r="B429" s="68"/>
      <c r="C429" s="25" t="s">
        <v>3612</v>
      </c>
      <c r="D429" s="25" t="s">
        <v>3682</v>
      </c>
      <c r="E429" s="63" t="s">
        <v>2707</v>
      </c>
      <c r="F429" s="84" t="s">
        <v>4113</v>
      </c>
      <c r="G429" s="68" t="s">
        <v>3451</v>
      </c>
      <c r="H429" s="68" t="s">
        <v>2183</v>
      </c>
      <c r="I429" s="68" t="s">
        <v>1975</v>
      </c>
      <c r="J429" s="68" t="str">
        <f t="shared" si="6"/>
        <v xml:space="preserve">MP501030400501. Asistir anualmente al 100% de las DLS en el proceso de vigilancia a las Empresas Administradoras de Planes de Beneficio e Instituciones Hospitalarias
</v>
      </c>
      <c r="K429" s="68" t="s">
        <v>767</v>
      </c>
      <c r="M429" s="144" t="s">
        <v>85</v>
      </c>
      <c r="N429" s="146">
        <v>1</v>
      </c>
      <c r="O429" s="24">
        <v>2019</v>
      </c>
      <c r="P429" s="146">
        <v>1</v>
      </c>
      <c r="Q429" s="24">
        <v>25</v>
      </c>
      <c r="R429" s="24">
        <v>50</v>
      </c>
      <c r="S429" s="24">
        <v>75</v>
      </c>
      <c r="T429" s="24">
        <v>100</v>
      </c>
      <c r="U429" s="84">
        <v>50103005</v>
      </c>
      <c r="V429" s="61" t="s">
        <v>5129</v>
      </c>
    </row>
    <row r="430" spans="1:22" s="18" customFormat="1" ht="65" hidden="1" x14ac:dyDescent="0.3">
      <c r="A430" s="134">
        <v>427</v>
      </c>
      <c r="B430" s="68"/>
      <c r="C430" s="25" t="s">
        <v>3612</v>
      </c>
      <c r="D430" s="25" t="s">
        <v>3681</v>
      </c>
      <c r="E430" s="63" t="s">
        <v>2706</v>
      </c>
      <c r="F430" s="84" t="s">
        <v>4114</v>
      </c>
      <c r="G430" s="68" t="s">
        <v>3447</v>
      </c>
      <c r="H430" s="68" t="s">
        <v>2183</v>
      </c>
      <c r="I430" s="68" t="s">
        <v>1976</v>
      </c>
      <c r="J430" s="68" t="str">
        <f t="shared" si="6"/>
        <v xml:space="preserve">MP501030400404. Atender el 100% de las Peticiones Quejas y Reclamos PQR tramitadas a traves de la oficina del defensor del paciente, con oportunidad
</v>
      </c>
      <c r="K430" s="68" t="s">
        <v>767</v>
      </c>
      <c r="M430" s="144" t="s">
        <v>77</v>
      </c>
      <c r="N430" s="146">
        <v>1</v>
      </c>
      <c r="O430" s="24">
        <v>2019</v>
      </c>
      <c r="P430" s="146">
        <v>1</v>
      </c>
      <c r="Q430" s="24">
        <v>100</v>
      </c>
      <c r="R430" s="24">
        <v>100</v>
      </c>
      <c r="S430" s="24">
        <v>100</v>
      </c>
      <c r="T430" s="24">
        <v>100</v>
      </c>
      <c r="U430" s="84">
        <v>50103004</v>
      </c>
      <c r="V430" s="61" t="s">
        <v>5367</v>
      </c>
    </row>
    <row r="431" spans="1:22" s="18" customFormat="1" ht="91" hidden="1" x14ac:dyDescent="0.3">
      <c r="A431" s="134">
        <v>428</v>
      </c>
      <c r="B431" s="68"/>
      <c r="C431" s="25" t="s">
        <v>3612</v>
      </c>
      <c r="D431" s="25" t="s">
        <v>3682</v>
      </c>
      <c r="E431" s="63" t="s">
        <v>2707</v>
      </c>
      <c r="F431" s="84" t="s">
        <v>4115</v>
      </c>
      <c r="G431" s="68" t="s">
        <v>3452</v>
      </c>
      <c r="H431" s="68" t="s">
        <v>2183</v>
      </c>
      <c r="I431" s="68" t="s">
        <v>1977</v>
      </c>
      <c r="J431" s="68" t="str">
        <f t="shared" si="6"/>
        <v xml:space="preserve">MP501030400502. Lograr que el 100% de las Empresas Sociales del Estados ESE, cuenten con Planes para el mejoramiento de la infraestructura, dotación de equipos y ambulancias (Plan Bienal en Salud aprobado)
</v>
      </c>
      <c r="K431" s="68" t="s">
        <v>767</v>
      </c>
      <c r="M431" s="144" t="s">
        <v>85</v>
      </c>
      <c r="N431" s="146">
        <v>1</v>
      </c>
      <c r="O431" s="24">
        <v>2019</v>
      </c>
      <c r="P431" s="146">
        <v>1</v>
      </c>
      <c r="Q431" s="24">
        <v>40</v>
      </c>
      <c r="R431" s="24">
        <v>60</v>
      </c>
      <c r="S431" s="24">
        <v>60</v>
      </c>
      <c r="T431" s="24">
        <v>100</v>
      </c>
      <c r="U431" s="84">
        <v>50103005</v>
      </c>
      <c r="V431" s="61" t="s">
        <v>5129</v>
      </c>
    </row>
    <row r="432" spans="1:22" s="18" customFormat="1" ht="52" hidden="1" x14ac:dyDescent="0.3">
      <c r="A432" s="134">
        <v>429</v>
      </c>
      <c r="B432" s="68"/>
      <c r="C432" s="25" t="s">
        <v>3612</v>
      </c>
      <c r="D432" s="25" t="s">
        <v>3681</v>
      </c>
      <c r="E432" s="63" t="s">
        <v>2706</v>
      </c>
      <c r="F432" s="84" t="s">
        <v>4116</v>
      </c>
      <c r="G432" s="68" t="s">
        <v>3448</v>
      </c>
      <c r="H432" s="68" t="s">
        <v>2183</v>
      </c>
      <c r="I432" s="68" t="s">
        <v>1978</v>
      </c>
      <c r="J432" s="68" t="str">
        <f t="shared" si="6"/>
        <v>MP501030400405. Lograr que el 95% de las Empresas Sociales del Estado ESE hayan implementado la Historia Clínica HC electrónica y la telemedicina</v>
      </c>
      <c r="K432" s="68" t="s">
        <v>767</v>
      </c>
      <c r="M432" s="144" t="s">
        <v>85</v>
      </c>
      <c r="N432" s="24">
        <v>0</v>
      </c>
      <c r="O432" s="24">
        <v>2019</v>
      </c>
      <c r="P432" s="146">
        <v>0.95</v>
      </c>
      <c r="Q432" s="24">
        <v>30</v>
      </c>
      <c r="R432" s="24">
        <v>60</v>
      </c>
      <c r="S432" s="24">
        <v>90</v>
      </c>
      <c r="T432" s="24">
        <v>95</v>
      </c>
      <c r="U432" s="84">
        <v>50103004</v>
      </c>
      <c r="V432" s="61" t="s">
        <v>5367</v>
      </c>
    </row>
    <row r="433" spans="1:22" s="18" customFormat="1" ht="91" hidden="1" x14ac:dyDescent="0.3">
      <c r="A433" s="134">
        <v>430</v>
      </c>
      <c r="B433" s="79"/>
      <c r="C433" s="25" t="s">
        <v>3612</v>
      </c>
      <c r="D433" s="25" t="s">
        <v>3682</v>
      </c>
      <c r="E433" s="63" t="s">
        <v>2707</v>
      </c>
      <c r="F433" s="84" t="s">
        <v>4117</v>
      </c>
      <c r="G433" s="68" t="s">
        <v>3453</v>
      </c>
      <c r="H433" s="68" t="s">
        <v>2183</v>
      </c>
      <c r="I433" s="68" t="s">
        <v>1979</v>
      </c>
      <c r="J433" s="68" t="str">
        <f t="shared" si="6"/>
        <v xml:space="preserve">MP501030400503. Transferir el 100% de los recurso de destinación especifica a los Hospitales Universitarios del Valle del Cauca, para mejorar sus capacidades técnicas, de infrraestructura y dotación
</v>
      </c>
      <c r="K433" s="68" t="s">
        <v>767</v>
      </c>
      <c r="M433" s="144" t="s">
        <v>77</v>
      </c>
      <c r="N433" s="146">
        <v>1</v>
      </c>
      <c r="O433" s="24">
        <v>2019</v>
      </c>
      <c r="P433" s="146">
        <v>1</v>
      </c>
      <c r="Q433" s="24">
        <v>100</v>
      </c>
      <c r="R433" s="24">
        <v>100</v>
      </c>
      <c r="S433" s="24">
        <v>100</v>
      </c>
      <c r="T433" s="24">
        <v>100</v>
      </c>
      <c r="U433" s="84">
        <v>50103005</v>
      </c>
      <c r="V433" s="61" t="s">
        <v>5129</v>
      </c>
    </row>
    <row r="434" spans="1:22" s="18" customFormat="1" ht="91" hidden="1" x14ac:dyDescent="0.3">
      <c r="A434" s="134">
        <v>431</v>
      </c>
      <c r="B434" s="79"/>
      <c r="C434" s="25" t="s">
        <v>3612</v>
      </c>
      <c r="D434" s="25" t="s">
        <v>3682</v>
      </c>
      <c r="E434" s="63" t="s">
        <v>2707</v>
      </c>
      <c r="F434" s="84" t="s">
        <v>4118</v>
      </c>
      <c r="G434" s="68" t="s">
        <v>3454</v>
      </c>
      <c r="H434" s="68" t="s">
        <v>2183</v>
      </c>
      <c r="I434" s="68" t="s">
        <v>1980</v>
      </c>
      <c r="J434" s="68" t="str">
        <f t="shared" si="6"/>
        <v xml:space="preserve">MP501030400504. Lograr que el 100% de las entidades territoriales, activen espacios de participación ciudadana que contribuyan al goce efectivo de los derechos de salud durante el periodo de gobierno
</v>
      </c>
      <c r="K434" s="68" t="s">
        <v>767</v>
      </c>
      <c r="M434" s="144" t="s">
        <v>77</v>
      </c>
      <c r="N434" s="146">
        <v>1</v>
      </c>
      <c r="O434" s="24">
        <v>2019</v>
      </c>
      <c r="P434" s="146">
        <v>1</v>
      </c>
      <c r="Q434" s="24">
        <v>100</v>
      </c>
      <c r="R434" s="24">
        <v>100</v>
      </c>
      <c r="S434" s="24">
        <v>100</v>
      </c>
      <c r="T434" s="24">
        <v>100</v>
      </c>
      <c r="U434" s="84">
        <v>50103005</v>
      </c>
      <c r="V434" s="61" t="s">
        <v>5129</v>
      </c>
    </row>
    <row r="435" spans="1:22" s="18" customFormat="1" ht="65" hidden="1" x14ac:dyDescent="0.3">
      <c r="A435" s="134">
        <v>432</v>
      </c>
      <c r="B435" s="79"/>
      <c r="C435" s="25" t="s">
        <v>3612</v>
      </c>
      <c r="D435" s="25" t="s">
        <v>3681</v>
      </c>
      <c r="E435" s="63" t="s">
        <v>2706</v>
      </c>
      <c r="F435" s="84" t="s">
        <v>4119</v>
      </c>
      <c r="G435" s="68" t="s">
        <v>3449</v>
      </c>
      <c r="H435" s="68" t="s">
        <v>2183</v>
      </c>
      <c r="I435" s="68" t="s">
        <v>1981</v>
      </c>
      <c r="J435" s="68" t="str">
        <f t="shared" si="6"/>
        <v xml:space="preserve">MP501030400406. Realizar auditoría al 100% de instituciones transplantadoras que conforman la red de donación y trasplantes de la regional tres, durante el período de gobierno
</v>
      </c>
      <c r="K435" s="68" t="s">
        <v>767</v>
      </c>
      <c r="M435" s="144" t="s">
        <v>77</v>
      </c>
      <c r="N435" s="146">
        <v>1</v>
      </c>
      <c r="O435" s="24">
        <v>2019</v>
      </c>
      <c r="P435" s="146">
        <v>1</v>
      </c>
      <c r="Q435" s="24">
        <v>100</v>
      </c>
      <c r="R435" s="24">
        <v>100</v>
      </c>
      <c r="S435" s="24">
        <v>100</v>
      </c>
      <c r="T435" s="24">
        <v>100</v>
      </c>
      <c r="U435" s="84">
        <v>50103004</v>
      </c>
      <c r="V435" s="61" t="s">
        <v>5367</v>
      </c>
    </row>
    <row r="436" spans="1:22" s="18" customFormat="1" ht="104" hidden="1" x14ac:dyDescent="0.3">
      <c r="A436" s="134">
        <v>433</v>
      </c>
      <c r="B436" s="79"/>
      <c r="C436" s="25" t="s">
        <v>3612</v>
      </c>
      <c r="D436" s="25" t="s">
        <v>3681</v>
      </c>
      <c r="E436" s="63" t="s">
        <v>2706</v>
      </c>
      <c r="F436" s="84" t="s">
        <v>4120</v>
      </c>
      <c r="G436" s="68" t="s">
        <v>3450</v>
      </c>
      <c r="H436" s="68" t="s">
        <v>2183</v>
      </c>
      <c r="I436" s="68" t="s">
        <v>1982</v>
      </c>
      <c r="J436" s="68" t="str">
        <f t="shared" si="6"/>
        <v xml:space="preserve">MP501030400407. Mantener por encima del 90% el cumplimiento de la programación de seguimiento al programa de auditoría para el mejoramiento de la calidad PAMEC de las Direcciones Locales de Salud DLS, Empresas Sociales del Estado ESE e Instituciones Prestadoras de Servicios de Salud IPS
</v>
      </c>
      <c r="K436" s="68" t="s">
        <v>767</v>
      </c>
      <c r="M436" s="144" t="s">
        <v>85</v>
      </c>
      <c r="N436" s="146">
        <v>1</v>
      </c>
      <c r="O436" s="24">
        <v>2019</v>
      </c>
      <c r="P436" s="146">
        <v>1</v>
      </c>
      <c r="Q436" s="24">
        <v>100</v>
      </c>
      <c r="R436" s="24">
        <v>100</v>
      </c>
      <c r="S436" s="24">
        <v>100</v>
      </c>
      <c r="T436" s="24">
        <v>100</v>
      </c>
      <c r="U436" s="84">
        <v>50103004</v>
      </c>
      <c r="V436" s="61" t="s">
        <v>5367</v>
      </c>
    </row>
    <row r="437" spans="1:22" s="18" customFormat="1" ht="104" hidden="1" x14ac:dyDescent="0.3">
      <c r="A437" s="134">
        <v>434</v>
      </c>
      <c r="B437" s="68"/>
      <c r="C437" s="25" t="s">
        <v>3613</v>
      </c>
      <c r="D437" s="25" t="s">
        <v>3683</v>
      </c>
      <c r="E437" s="63" t="s">
        <v>2708</v>
      </c>
      <c r="F437" s="84" t="s">
        <v>4121</v>
      </c>
      <c r="G437" s="68" t="s">
        <v>3209</v>
      </c>
      <c r="H437" s="68" t="s">
        <v>2166</v>
      </c>
      <c r="I437" s="68" t="s">
        <v>1983</v>
      </c>
      <c r="J437" s="68" t="str">
        <f t="shared" si="6"/>
        <v xml:space="preserve">MP501030500601. Lograr que el 100% de las Direcciones Locales de Salud DLS y las Unidades Primarias Generadoras de Datos UPGD cumplan con la notificación obligatoria de los eventos de interes en Salud Pública, mediante la ejecución de las acciones individuales y colectivas, durante el periodo de gobierno
</v>
      </c>
      <c r="K437" s="68" t="s">
        <v>767</v>
      </c>
      <c r="M437" s="144" t="s">
        <v>77</v>
      </c>
      <c r="N437" s="146">
        <v>1</v>
      </c>
      <c r="O437" s="24">
        <v>2019</v>
      </c>
      <c r="P437" s="146">
        <v>1</v>
      </c>
      <c r="Q437" s="24">
        <v>100</v>
      </c>
      <c r="R437" s="24">
        <v>100</v>
      </c>
      <c r="S437" s="24">
        <v>100</v>
      </c>
      <c r="T437" s="24">
        <v>100</v>
      </c>
      <c r="U437" s="84">
        <v>50103006</v>
      </c>
      <c r="V437" s="61" t="s">
        <v>5130</v>
      </c>
    </row>
    <row r="438" spans="1:22" s="18" customFormat="1" ht="91" hidden="1" x14ac:dyDescent="0.3">
      <c r="A438" s="134">
        <v>435</v>
      </c>
      <c r="B438" s="68"/>
      <c r="C438" s="25" t="s">
        <v>3613</v>
      </c>
      <c r="D438" s="25" t="s">
        <v>3683</v>
      </c>
      <c r="E438" s="63" t="s">
        <v>2708</v>
      </c>
      <c r="F438" s="84" t="s">
        <v>4122</v>
      </c>
      <c r="G438" s="68" t="s">
        <v>3210</v>
      </c>
      <c r="H438" s="68" t="s">
        <v>2166</v>
      </c>
      <c r="I438" s="68" t="s">
        <v>1984</v>
      </c>
      <c r="J438" s="68" t="str">
        <f t="shared" si="6"/>
        <v xml:space="preserve">MP501030500602. Lograr que el 100% de los laboratorios de la red departamental sean fortalecidos en el programas de control de calidad de exámenes de eventos de interés en salud pública, durante el periodo de gobierno
</v>
      </c>
      <c r="K438" s="68" t="s">
        <v>767</v>
      </c>
      <c r="M438" s="144" t="s">
        <v>77</v>
      </c>
      <c r="N438" s="146">
        <v>1</v>
      </c>
      <c r="O438" s="24">
        <v>2019</v>
      </c>
      <c r="P438" s="146">
        <v>1</v>
      </c>
      <c r="Q438" s="24">
        <v>100</v>
      </c>
      <c r="R438" s="24">
        <v>100</v>
      </c>
      <c r="S438" s="24">
        <v>100</v>
      </c>
      <c r="T438" s="24">
        <v>100</v>
      </c>
      <c r="U438" s="84">
        <v>50103006</v>
      </c>
      <c r="V438" s="61" t="s">
        <v>5130</v>
      </c>
    </row>
    <row r="439" spans="1:22" s="18" customFormat="1" ht="91" hidden="1" x14ac:dyDescent="0.3">
      <c r="A439" s="134">
        <v>436</v>
      </c>
      <c r="B439" s="68"/>
      <c r="C439" s="25" t="s">
        <v>3613</v>
      </c>
      <c r="D439" s="25" t="s">
        <v>3683</v>
      </c>
      <c r="E439" s="63" t="s">
        <v>2708</v>
      </c>
      <c r="F439" s="84" t="s">
        <v>4123</v>
      </c>
      <c r="G439" s="68" t="s">
        <v>3211</v>
      </c>
      <c r="H439" s="68" t="s">
        <v>2166</v>
      </c>
      <c r="I439" s="68" t="s">
        <v>876</v>
      </c>
      <c r="J439" s="68" t="str">
        <f t="shared" si="6"/>
        <v>MP501030500603. Asistir a los 41 Direcciones Locales de Salud para el fortalecimiento de la gestión del sistema de vigilancia en salud pública, en el cumplimiento de lineamientos y adherencia a las acciones, durante el periodo de gobierno.</v>
      </c>
      <c r="K439" s="68" t="s">
        <v>767</v>
      </c>
      <c r="M439" s="144" t="s">
        <v>77</v>
      </c>
      <c r="N439" s="24">
        <v>41</v>
      </c>
      <c r="O439" s="24">
        <v>2019</v>
      </c>
      <c r="P439" s="24">
        <v>41</v>
      </c>
      <c r="Q439" s="24">
        <v>41</v>
      </c>
      <c r="R439" s="24">
        <v>41</v>
      </c>
      <c r="S439" s="24">
        <v>41</v>
      </c>
      <c r="T439" s="24">
        <v>41</v>
      </c>
      <c r="U439" s="84">
        <v>50103006</v>
      </c>
      <c r="V439" s="61" t="s">
        <v>5130</v>
      </c>
    </row>
    <row r="440" spans="1:22" s="18" customFormat="1" ht="91" hidden="1" x14ac:dyDescent="0.3">
      <c r="A440" s="134">
        <v>437</v>
      </c>
      <c r="B440" s="68"/>
      <c r="C440" s="25" t="s">
        <v>3613</v>
      </c>
      <c r="D440" s="25" t="s">
        <v>3683</v>
      </c>
      <c r="E440" s="63" t="s">
        <v>2708</v>
      </c>
      <c r="F440" s="84" t="s">
        <v>4124</v>
      </c>
      <c r="G440" s="68" t="s">
        <v>3212</v>
      </c>
      <c r="H440" s="68" t="s">
        <v>2166</v>
      </c>
      <c r="I440" s="68" t="s">
        <v>878</v>
      </c>
      <c r="J440" s="68" t="str">
        <f t="shared" si="6"/>
        <v>MP501030500604. Lograr el sostenimiento de la certificación del Sistema de Gestión de Calidad del Laboratorio de Salud Pública Departamental, durante el periodo de gobierno</v>
      </c>
      <c r="K440" s="68" t="s">
        <v>767</v>
      </c>
      <c r="M440" s="144" t="s">
        <v>77</v>
      </c>
      <c r="N440" s="24">
        <v>1</v>
      </c>
      <c r="O440" s="24">
        <v>2019</v>
      </c>
      <c r="P440" s="24">
        <v>1</v>
      </c>
      <c r="Q440" s="24">
        <v>1</v>
      </c>
      <c r="R440" s="24">
        <v>1</v>
      </c>
      <c r="S440" s="24">
        <v>1</v>
      </c>
      <c r="T440" s="24">
        <v>1</v>
      </c>
      <c r="U440" s="84">
        <v>50103006</v>
      </c>
      <c r="V440" s="61" t="s">
        <v>5130</v>
      </c>
    </row>
    <row r="441" spans="1:22" s="18" customFormat="1" ht="65" hidden="1" x14ac:dyDescent="0.3">
      <c r="A441" s="134">
        <v>438</v>
      </c>
      <c r="B441" s="79"/>
      <c r="C441" s="25" t="s">
        <v>3614</v>
      </c>
      <c r="D441" s="25" t="s">
        <v>3678</v>
      </c>
      <c r="E441" s="63" t="s">
        <v>2709</v>
      </c>
      <c r="F441" s="84" t="s">
        <v>4125</v>
      </c>
      <c r="G441" s="79" t="s">
        <v>3213</v>
      </c>
      <c r="H441" s="68" t="s">
        <v>2175</v>
      </c>
      <c r="I441" s="68" t="s">
        <v>1985</v>
      </c>
      <c r="J441" s="68" t="str">
        <f t="shared" si="6"/>
        <v>MP501040100101. Lograr que el 100% de los municipios de categoría 4, 5 y 6  hayan implementado el modelo de atención de salud mental y convivencia social, durante el período de gobierno</v>
      </c>
      <c r="K441" s="68" t="s">
        <v>767</v>
      </c>
      <c r="M441" s="144" t="s">
        <v>85</v>
      </c>
      <c r="N441" s="146">
        <v>1</v>
      </c>
      <c r="O441" s="24">
        <v>2019</v>
      </c>
      <c r="P441" s="146">
        <v>1</v>
      </c>
      <c r="Q441" s="24">
        <v>100</v>
      </c>
      <c r="R441" s="24">
        <v>100</v>
      </c>
      <c r="S441" s="24">
        <v>100</v>
      </c>
      <c r="T441" s="24">
        <v>100</v>
      </c>
      <c r="U441" s="84">
        <v>50104001</v>
      </c>
      <c r="V441" s="61" t="s">
        <v>5131</v>
      </c>
    </row>
    <row r="442" spans="1:22" s="18" customFormat="1" ht="104" hidden="1" x14ac:dyDescent="0.3">
      <c r="A442" s="134">
        <v>439</v>
      </c>
      <c r="B442" s="79"/>
      <c r="C442" s="25" t="s">
        <v>3614</v>
      </c>
      <c r="D442" s="25" t="s">
        <v>3678</v>
      </c>
      <c r="E442" s="63" t="s">
        <v>2709</v>
      </c>
      <c r="F442" s="84" t="s">
        <v>4126</v>
      </c>
      <c r="G442" s="79" t="s">
        <v>3214</v>
      </c>
      <c r="H442" s="68" t="s">
        <v>2175</v>
      </c>
      <c r="I442" s="68" t="s">
        <v>1986</v>
      </c>
      <c r="J442" s="68" t="str">
        <f t="shared" si="6"/>
        <v>MP501040100102. Asistir técnicamente al 100% de los actores del Sistema General de Seguridad Social en Salud de competencia departamental SGSSS en la construcción y fortalecimiento de redes para la atención, cuidado y rehabilitación de la población afectada por diferentes trastornos mentales durante el período de gobierno</v>
      </c>
      <c r="K442" s="68" t="s">
        <v>767</v>
      </c>
      <c r="M442" s="144" t="s">
        <v>85</v>
      </c>
      <c r="N442" s="146">
        <v>1</v>
      </c>
      <c r="O442" s="24">
        <v>2019</v>
      </c>
      <c r="P442" s="146">
        <v>1</v>
      </c>
      <c r="Q442" s="24">
        <v>100</v>
      </c>
      <c r="R442" s="24">
        <v>100</v>
      </c>
      <c r="S442" s="24">
        <v>100</v>
      </c>
      <c r="T442" s="24">
        <v>100</v>
      </c>
      <c r="U442" s="84">
        <v>50104001</v>
      </c>
      <c r="V442" s="61" t="s">
        <v>5131</v>
      </c>
    </row>
    <row r="443" spans="1:22" s="18" customFormat="1" ht="65" hidden="1" x14ac:dyDescent="0.3">
      <c r="A443" s="134">
        <v>440</v>
      </c>
      <c r="B443" s="79"/>
      <c r="C443" s="25" t="s">
        <v>3615</v>
      </c>
      <c r="D443" s="25" t="s">
        <v>3679</v>
      </c>
      <c r="E443" s="63" t="s">
        <v>2710</v>
      </c>
      <c r="F443" s="84" t="s">
        <v>4127</v>
      </c>
      <c r="G443" s="79" t="s">
        <v>3215</v>
      </c>
      <c r="H443" s="68" t="s">
        <v>2191</v>
      </c>
      <c r="I443" s="76" t="s">
        <v>1987</v>
      </c>
      <c r="J443" s="68" t="str">
        <f t="shared" si="6"/>
        <v>MP501040200201. Lograr que el 95% de las entidades territoriales implementen modelos de atención psicosocial y salud mental a víctimas de la violencia, durante el período de gobierno</v>
      </c>
      <c r="K443" s="68" t="s">
        <v>767</v>
      </c>
      <c r="M443" s="68" t="s">
        <v>85</v>
      </c>
      <c r="N443" s="24">
        <v>0</v>
      </c>
      <c r="O443" s="24">
        <v>2019</v>
      </c>
      <c r="P443" s="146">
        <v>0.95</v>
      </c>
      <c r="Q443" s="24">
        <v>95</v>
      </c>
      <c r="R443" s="24">
        <v>95</v>
      </c>
      <c r="S443" s="24">
        <v>95</v>
      </c>
      <c r="T443" s="24">
        <v>95</v>
      </c>
      <c r="U443" s="84">
        <v>50104002</v>
      </c>
      <c r="V443" s="61" t="s">
        <v>5132</v>
      </c>
    </row>
    <row r="444" spans="1:22" s="18" customFormat="1" ht="65" hidden="1" x14ac:dyDescent="0.3">
      <c r="A444" s="134">
        <v>441</v>
      </c>
      <c r="B444" s="79"/>
      <c r="C444" s="25" t="s">
        <v>3615</v>
      </c>
      <c r="D444" s="25" t="s">
        <v>3679</v>
      </c>
      <c r="E444" s="63" t="s">
        <v>2710</v>
      </c>
      <c r="F444" s="84" t="s">
        <v>4128</v>
      </c>
      <c r="G444" s="79" t="s">
        <v>3216</v>
      </c>
      <c r="H444" s="68" t="s">
        <v>2191</v>
      </c>
      <c r="I444" s="76" t="s">
        <v>1988</v>
      </c>
      <c r="J444" s="68" t="str">
        <f t="shared" si="6"/>
        <v>MP501040200202. Lograr que el 100% de los entes territoriales implementen un plan insterinstitucional para la disminución de índices de consumo de Sustancias Psicoactivas -SPA-, durante el período de gobierno</v>
      </c>
      <c r="K444" s="68" t="s">
        <v>767</v>
      </c>
      <c r="M444" s="68" t="s">
        <v>85</v>
      </c>
      <c r="N444" s="24">
        <v>0</v>
      </c>
      <c r="O444" s="24">
        <v>2019</v>
      </c>
      <c r="P444" s="146">
        <v>1</v>
      </c>
      <c r="Q444" s="24">
        <v>100</v>
      </c>
      <c r="R444" s="24">
        <v>100</v>
      </c>
      <c r="S444" s="24">
        <v>100</v>
      </c>
      <c r="T444" s="24">
        <v>100</v>
      </c>
      <c r="U444" s="84">
        <v>50104002</v>
      </c>
      <c r="V444" s="61" t="s">
        <v>5132</v>
      </c>
    </row>
    <row r="445" spans="1:22" s="18" customFormat="1" ht="52" hidden="1" x14ac:dyDescent="0.3">
      <c r="A445" s="134">
        <v>442</v>
      </c>
      <c r="B445" s="68"/>
      <c r="C445" s="25" t="s">
        <v>3616</v>
      </c>
      <c r="D445" s="25" t="s">
        <v>3678</v>
      </c>
      <c r="E445" s="63" t="s">
        <v>2711</v>
      </c>
      <c r="F445" s="84" t="s">
        <v>4129</v>
      </c>
      <c r="G445" s="68" t="s">
        <v>3217</v>
      </c>
      <c r="H445" s="68" t="s">
        <v>2168</v>
      </c>
      <c r="I445" s="68" t="s">
        <v>886</v>
      </c>
      <c r="J445" s="68" t="str">
        <f t="shared" si="6"/>
        <v>MP501050100101. Lograr que los 40 municipios dispongan de un registro actualizado relacionado con localizacion y caracterizacion de personas con discapacidad</v>
      </c>
      <c r="K445" s="68" t="s">
        <v>767</v>
      </c>
      <c r="M445" s="68" t="s">
        <v>85</v>
      </c>
      <c r="N445" s="24">
        <v>20</v>
      </c>
      <c r="O445" s="24">
        <v>2019</v>
      </c>
      <c r="P445" s="24">
        <v>40</v>
      </c>
      <c r="Q445" s="24">
        <v>40</v>
      </c>
      <c r="R445" s="24">
        <v>40</v>
      </c>
      <c r="S445" s="24">
        <v>40</v>
      </c>
      <c r="T445" s="24">
        <v>40</v>
      </c>
      <c r="U445" s="84">
        <v>50105001</v>
      </c>
      <c r="V445" s="61" t="s">
        <v>5368</v>
      </c>
    </row>
    <row r="446" spans="1:22" s="18" customFormat="1" ht="78" hidden="1" x14ac:dyDescent="0.3">
      <c r="A446" s="134">
        <v>443</v>
      </c>
      <c r="B446" s="68"/>
      <c r="C446" s="25" t="s">
        <v>3617</v>
      </c>
      <c r="D446" s="25" t="s">
        <v>3678</v>
      </c>
      <c r="E446" s="63" t="s">
        <v>2712</v>
      </c>
      <c r="F446" s="84" t="s">
        <v>4130</v>
      </c>
      <c r="G446" s="68" t="s">
        <v>3218</v>
      </c>
      <c r="H446" s="68" t="s">
        <v>2193</v>
      </c>
      <c r="I446" s="68" t="s">
        <v>888</v>
      </c>
      <c r="J446" s="68" t="str">
        <f t="shared" si="6"/>
        <v xml:space="preserve">MP501050200101. Brindar asistencia técnica  a los 34 municipios de categorías 4, 5 y 6 en la implementación del modelo de calidad de vida para el adulto mayor.
</v>
      </c>
      <c r="K446" s="68" t="s">
        <v>767</v>
      </c>
      <c r="M446" s="68" t="s">
        <v>77</v>
      </c>
      <c r="N446" s="24">
        <v>34</v>
      </c>
      <c r="O446" s="24">
        <v>2019</v>
      </c>
      <c r="P446" s="24">
        <v>34</v>
      </c>
      <c r="Q446" s="24">
        <v>34</v>
      </c>
      <c r="R446" s="24">
        <v>34</v>
      </c>
      <c r="S446" s="24">
        <v>34</v>
      </c>
      <c r="T446" s="24">
        <v>34</v>
      </c>
      <c r="U446" s="84">
        <v>50105001</v>
      </c>
      <c r="V446" s="61" t="s">
        <v>5368</v>
      </c>
    </row>
    <row r="447" spans="1:22" s="18" customFormat="1" ht="78" hidden="1" x14ac:dyDescent="0.3">
      <c r="A447" s="134">
        <v>444</v>
      </c>
      <c r="B447" s="68"/>
      <c r="C447" s="25" t="s">
        <v>3618</v>
      </c>
      <c r="D447" s="25" t="s">
        <v>3678</v>
      </c>
      <c r="E447" s="63" t="s">
        <v>2713</v>
      </c>
      <c r="F447" s="84" t="s">
        <v>4131</v>
      </c>
      <c r="G447" s="68" t="s">
        <v>3219</v>
      </c>
      <c r="H447" s="68" t="s">
        <v>2197</v>
      </c>
      <c r="I447" s="68" t="s">
        <v>890</v>
      </c>
      <c r="J447" s="68" t="str">
        <f t="shared" si="6"/>
        <v xml:space="preserve">MP501050300101. Lograr que en 27 municipios con presencia de población étnica, se adopten estrategias de enfoque etnocultural en la atención integral en salud.
</v>
      </c>
      <c r="K447" s="68" t="s">
        <v>767</v>
      </c>
      <c r="M447" s="68" t="s">
        <v>85</v>
      </c>
      <c r="N447" s="24">
        <v>0</v>
      </c>
      <c r="O447" s="24">
        <v>2019</v>
      </c>
      <c r="P447" s="24">
        <v>27</v>
      </c>
      <c r="Q447" s="24">
        <v>27</v>
      </c>
      <c r="R447" s="24">
        <v>27</v>
      </c>
      <c r="S447" s="24">
        <v>27</v>
      </c>
      <c r="T447" s="24">
        <v>27</v>
      </c>
      <c r="U447" s="84">
        <v>50105001</v>
      </c>
      <c r="V447" s="61" t="s">
        <v>5368</v>
      </c>
    </row>
    <row r="448" spans="1:22" s="18" customFormat="1" ht="78" hidden="1" x14ac:dyDescent="0.3">
      <c r="A448" s="134">
        <v>445</v>
      </c>
      <c r="B448" s="68"/>
      <c r="C448" s="25" t="s">
        <v>3619</v>
      </c>
      <c r="D448" s="25" t="s">
        <v>3678</v>
      </c>
      <c r="E448" s="63" t="s">
        <v>2714</v>
      </c>
      <c r="F448" s="84" t="s">
        <v>4132</v>
      </c>
      <c r="G448" s="68" t="s">
        <v>3220</v>
      </c>
      <c r="H448" s="68" t="s">
        <v>1291</v>
      </c>
      <c r="I448" s="68" t="s">
        <v>1989</v>
      </c>
      <c r="J448" s="68" t="str">
        <f t="shared" si="6"/>
        <v xml:space="preserve">MP501050400101. Lograr al menos el 95% de poblacion habitante de y en calle tengan garantizado el aseguramiento y el acceso para la atención en salud, en los municipios de categorías 4, 5 y 6 del departamento
</v>
      </c>
      <c r="K448" s="68" t="s">
        <v>767</v>
      </c>
      <c r="M448" s="68" t="s">
        <v>85</v>
      </c>
      <c r="N448" s="24">
        <v>0</v>
      </c>
      <c r="O448" s="24">
        <v>2019</v>
      </c>
      <c r="P448" s="146">
        <v>0.95</v>
      </c>
      <c r="Q448" s="24">
        <v>95</v>
      </c>
      <c r="R448" s="24">
        <v>95</v>
      </c>
      <c r="S448" s="24">
        <v>95</v>
      </c>
      <c r="T448" s="24">
        <v>95</v>
      </c>
      <c r="U448" s="84">
        <v>50105001</v>
      </c>
      <c r="V448" s="61" t="s">
        <v>5368</v>
      </c>
    </row>
    <row r="449" spans="1:22" s="18" customFormat="1" ht="117" hidden="1" x14ac:dyDescent="0.3">
      <c r="A449" s="134">
        <v>446</v>
      </c>
      <c r="B449" s="68"/>
      <c r="C449" s="25" t="s">
        <v>3620</v>
      </c>
      <c r="D449" s="25" t="s">
        <v>3678</v>
      </c>
      <c r="E449" s="63" t="s">
        <v>2715</v>
      </c>
      <c r="F449" s="84" t="s">
        <v>4133</v>
      </c>
      <c r="G449" s="68" t="s">
        <v>3221</v>
      </c>
      <c r="H449" s="68" t="s">
        <v>2181</v>
      </c>
      <c r="I449" s="68" t="s">
        <v>1990</v>
      </c>
      <c r="J449" s="68" t="str">
        <f t="shared" si="6"/>
        <v xml:space="preserve">MP501050500101. Asistir técnicamente al 100% de los actores del Sistema General de Seguridad Social SGSSS (Direcciones Locales de Salud DLS, Empresas Administradoras de Planes de Beneficio EAPB,  Empresas Sociales del Estado ESE) en el protocolo de Atención Integral en Salud a Población Víctima del conflicto armado con enfoque psicosocial (PAPSIVI)
</v>
      </c>
      <c r="K449" s="68" t="s">
        <v>767</v>
      </c>
      <c r="M449" s="68" t="s">
        <v>77</v>
      </c>
      <c r="N449" s="146">
        <v>1</v>
      </c>
      <c r="O449" s="24">
        <v>2019</v>
      </c>
      <c r="P449" s="146">
        <v>1</v>
      </c>
      <c r="Q449" s="24">
        <v>100</v>
      </c>
      <c r="R449" s="24">
        <v>100</v>
      </c>
      <c r="S449" s="24">
        <v>100</v>
      </c>
      <c r="T449" s="24">
        <v>100</v>
      </c>
      <c r="U449" s="84">
        <v>50105001</v>
      </c>
      <c r="V449" s="61" t="s">
        <v>5368</v>
      </c>
    </row>
    <row r="450" spans="1:22" s="18" customFormat="1" ht="78" hidden="1" x14ac:dyDescent="0.3">
      <c r="A450" s="134">
        <v>447</v>
      </c>
      <c r="B450" s="68"/>
      <c r="C450" s="25" t="s">
        <v>3621</v>
      </c>
      <c r="D450" s="25" t="s">
        <v>3678</v>
      </c>
      <c r="E450" s="63" t="s">
        <v>2716</v>
      </c>
      <c r="F450" s="84" t="s">
        <v>4134</v>
      </c>
      <c r="G450" s="68" t="s">
        <v>3222</v>
      </c>
      <c r="H450" s="68" t="s">
        <v>2188</v>
      </c>
      <c r="I450" s="68" t="s">
        <v>1432</v>
      </c>
      <c r="J450" s="68" t="str">
        <f t="shared" si="6"/>
        <v>MP501060100101. Lograr que los 34 municipios de categorías 4, 5 y 6 del departamento dispongan de grupos organizados de trabajo informal (GOTIS) con planes de trabajo acordes a las necesidades de población informal trabajadora.</v>
      </c>
      <c r="K450" s="68" t="s">
        <v>767</v>
      </c>
      <c r="M450" s="68" t="s">
        <v>77</v>
      </c>
      <c r="N450" s="24">
        <v>34</v>
      </c>
      <c r="O450" s="24">
        <v>2019</v>
      </c>
      <c r="P450" s="24">
        <v>34</v>
      </c>
      <c r="Q450" s="24">
        <v>34</v>
      </c>
      <c r="R450" s="24">
        <v>34</v>
      </c>
      <c r="S450" s="24">
        <v>34</v>
      </c>
      <c r="T450" s="24">
        <v>34</v>
      </c>
      <c r="U450" s="84">
        <v>50106001</v>
      </c>
      <c r="V450" s="61" t="s">
        <v>5134</v>
      </c>
    </row>
    <row r="451" spans="1:22" s="18" customFormat="1" ht="65" hidden="1" x14ac:dyDescent="0.3">
      <c r="A451" s="134">
        <v>448</v>
      </c>
      <c r="B451" s="68"/>
      <c r="C451" s="25" t="s">
        <v>3622</v>
      </c>
      <c r="D451" s="25" t="s">
        <v>3678</v>
      </c>
      <c r="E451" s="63" t="s">
        <v>2717</v>
      </c>
      <c r="F451" s="84" t="s">
        <v>4135</v>
      </c>
      <c r="G451" s="68" t="s">
        <v>3223</v>
      </c>
      <c r="H451" s="68" t="s">
        <v>2202</v>
      </c>
      <c r="I451" s="68" t="s">
        <v>1434</v>
      </c>
      <c r="J451" s="68" t="str">
        <f t="shared" si="6"/>
        <v>MP501060200101. Asistir tecnicamente a las 34 Direcciones Locales de Salud para mantener actualizado el diagnóstico de las  enfermedades laborales de la población informal de la ecoonomía.</v>
      </c>
      <c r="K451" s="68" t="s">
        <v>767</v>
      </c>
      <c r="M451" s="68" t="s">
        <v>77</v>
      </c>
      <c r="N451" s="24">
        <v>34</v>
      </c>
      <c r="O451" s="24">
        <v>2019</v>
      </c>
      <c r="P451" s="24">
        <v>34</v>
      </c>
      <c r="Q451" s="24">
        <v>34</v>
      </c>
      <c r="R451" s="24">
        <v>34</v>
      </c>
      <c r="S451" s="24">
        <v>34</v>
      </c>
      <c r="T451" s="24">
        <v>34</v>
      </c>
      <c r="U451" s="84">
        <v>50106001</v>
      </c>
      <c r="V451" s="61" t="s">
        <v>5134</v>
      </c>
    </row>
    <row r="452" spans="1:22" s="18" customFormat="1" ht="130" hidden="1" x14ac:dyDescent="0.3">
      <c r="A452" s="134">
        <v>449</v>
      </c>
      <c r="B452" s="68"/>
      <c r="C452" s="25" t="s">
        <v>3623</v>
      </c>
      <c r="D452" s="25" t="s">
        <v>3678</v>
      </c>
      <c r="E452" s="63" t="s">
        <v>2718</v>
      </c>
      <c r="F452" s="84" t="s">
        <v>4136</v>
      </c>
      <c r="G452" s="68" t="s">
        <v>3224</v>
      </c>
      <c r="H452" s="68" t="s">
        <v>2212</v>
      </c>
      <c r="I452" s="68" t="s">
        <v>1991</v>
      </c>
      <c r="J452" s="68" t="str">
        <f t="shared" si="6"/>
        <v>MP501070100101. Asesorar al 100% de los actores del Sistema General de Seguridad Social en Salud SGSSS del deparatmento del Valle del Cauca, en herramientas para la promoción, protección y garantía de los Derechos Sexuales y Reproductivos DDSSR, prevención de embarazos no deseados, Control Prenatal CPN, atención del embarazo, parto y puerperio, con énfasis en Cali, Jamundì, Palmira, Cartago, Buga y Tuluá</v>
      </c>
      <c r="K452" s="68" t="s">
        <v>767</v>
      </c>
      <c r="M452" s="68" t="s">
        <v>85</v>
      </c>
      <c r="N452" s="146">
        <v>1</v>
      </c>
      <c r="O452" s="24">
        <v>2019</v>
      </c>
      <c r="P452" s="146">
        <v>1</v>
      </c>
      <c r="Q452" s="24">
        <v>100</v>
      </c>
      <c r="R452" s="24">
        <v>100</v>
      </c>
      <c r="S452" s="24">
        <v>100</v>
      </c>
      <c r="T452" s="24">
        <v>100</v>
      </c>
      <c r="U452" s="84">
        <v>50107001</v>
      </c>
      <c r="V452" s="61" t="s">
        <v>5135</v>
      </c>
    </row>
    <row r="453" spans="1:22" s="18" customFormat="1" ht="104" hidden="1" x14ac:dyDescent="0.3">
      <c r="A453" s="134">
        <v>450</v>
      </c>
      <c r="B453" s="68"/>
      <c r="C453" s="25" t="s">
        <v>3623</v>
      </c>
      <c r="D453" s="25" t="s">
        <v>3678</v>
      </c>
      <c r="E453" s="63" t="s">
        <v>2718</v>
      </c>
      <c r="F453" s="84" t="s">
        <v>4137</v>
      </c>
      <c r="G453" s="68" t="s">
        <v>3225</v>
      </c>
      <c r="H453" s="68" t="s">
        <v>2212</v>
      </c>
      <c r="I453" s="76" t="s">
        <v>1992</v>
      </c>
      <c r="J453" s="68" t="str">
        <f t="shared" ref="J453:J516" si="7">G453&amp;". "&amp;I453</f>
        <v>MP501070100102. Evaluar al 100% de los Actores del Sistema General de Seguridad Social en Salud SGSSS de competencia departamental, en el cumplimiento de la rutas de promoción y mantenimiento de la salud y materno perinatal con énfasis en los distritos de Cali y Buenaventura, y los municipios de Jamundí, Palmira, Cartago, Buga y Tuluá</v>
      </c>
      <c r="K453" s="68" t="s">
        <v>767</v>
      </c>
      <c r="M453" s="68" t="s">
        <v>85</v>
      </c>
      <c r="N453" s="146">
        <v>1</v>
      </c>
      <c r="O453" s="24">
        <v>2019</v>
      </c>
      <c r="P453" s="146">
        <v>1</v>
      </c>
      <c r="Q453" s="24">
        <v>100</v>
      </c>
      <c r="R453" s="24">
        <v>100</v>
      </c>
      <c r="S453" s="24">
        <v>100</v>
      </c>
      <c r="T453" s="24">
        <v>100</v>
      </c>
      <c r="U453" s="84">
        <v>50107001</v>
      </c>
      <c r="V453" s="61" t="s">
        <v>5135</v>
      </c>
    </row>
    <row r="454" spans="1:22" s="18" customFormat="1" ht="78" hidden="1" x14ac:dyDescent="0.3">
      <c r="A454" s="134">
        <v>451</v>
      </c>
      <c r="B454" s="76"/>
      <c r="C454" s="25" t="s">
        <v>3623</v>
      </c>
      <c r="D454" s="25" t="s">
        <v>3679</v>
      </c>
      <c r="E454" s="63" t="s">
        <v>2719</v>
      </c>
      <c r="F454" s="84" t="s">
        <v>4138</v>
      </c>
      <c r="G454" s="76" t="s">
        <v>3226</v>
      </c>
      <c r="H454" s="68" t="s">
        <v>2212</v>
      </c>
      <c r="I454" s="76" t="s">
        <v>1993</v>
      </c>
      <c r="J454" s="68" t="str">
        <f t="shared" si="7"/>
        <v>MP501070100201. Lograr que el 100% de los entes territoriales esten fortalecidos institucional y comunitariamente para la promoción, protección y garantía de los derechos sexuales y reproductivos, durante el periodo de gobierno</v>
      </c>
      <c r="K454" s="68" t="s">
        <v>767</v>
      </c>
      <c r="M454" s="68" t="s">
        <v>85</v>
      </c>
      <c r="N454" s="146">
        <v>1</v>
      </c>
      <c r="O454" s="24">
        <v>2019</v>
      </c>
      <c r="P454" s="146">
        <v>1</v>
      </c>
      <c r="Q454" s="24">
        <v>100</v>
      </c>
      <c r="R454" s="24">
        <v>100</v>
      </c>
      <c r="S454" s="24">
        <v>100</v>
      </c>
      <c r="T454" s="24">
        <v>100</v>
      </c>
      <c r="U454" s="84">
        <v>50107002</v>
      </c>
      <c r="V454" s="61" t="s">
        <v>5136</v>
      </c>
    </row>
    <row r="455" spans="1:22" s="18" customFormat="1" ht="91" hidden="1" x14ac:dyDescent="0.3">
      <c r="A455" s="134">
        <v>452</v>
      </c>
      <c r="B455" s="76"/>
      <c r="C455" s="25" t="s">
        <v>3623</v>
      </c>
      <c r="D455" s="25" t="s">
        <v>3679</v>
      </c>
      <c r="E455" s="63" t="s">
        <v>2719</v>
      </c>
      <c r="F455" s="84" t="s">
        <v>4139</v>
      </c>
      <c r="G455" s="76" t="s">
        <v>3227</v>
      </c>
      <c r="H455" s="68" t="s">
        <v>2212</v>
      </c>
      <c r="I455" s="76" t="s">
        <v>1994</v>
      </c>
      <c r="J455" s="68" t="str">
        <f t="shared" si="7"/>
        <v>MP501070100202. Evaluar al 100% de los actores del Sistema General de Seguridad Social en Salud SGSSS de competencia del departamento, con énfasis en los de mayor carga de enfermedad, en el cumplimiento de Guías de Práctica Clínica y Rutas de Atención Integral de Salud -GPC - RIAS-, durante el período de gobierno</v>
      </c>
      <c r="K455" s="68" t="s">
        <v>767</v>
      </c>
      <c r="M455" s="68" t="s">
        <v>85</v>
      </c>
      <c r="N455" s="146">
        <v>1</v>
      </c>
      <c r="O455" s="24">
        <v>2019</v>
      </c>
      <c r="P455" s="146">
        <v>1</v>
      </c>
      <c r="Q455" s="24">
        <v>100</v>
      </c>
      <c r="R455" s="24">
        <v>100</v>
      </c>
      <c r="S455" s="24">
        <v>100</v>
      </c>
      <c r="T455" s="24">
        <v>100</v>
      </c>
      <c r="U455" s="84">
        <v>50107002</v>
      </c>
      <c r="V455" s="61" t="s">
        <v>5136</v>
      </c>
    </row>
    <row r="456" spans="1:22" s="18" customFormat="1" ht="117" hidden="1" x14ac:dyDescent="0.3">
      <c r="A456" s="134">
        <v>453</v>
      </c>
      <c r="B456" s="76"/>
      <c r="C456" s="25" t="s">
        <v>3623</v>
      </c>
      <c r="D456" s="25" t="s">
        <v>3680</v>
      </c>
      <c r="E456" s="63" t="s">
        <v>2720</v>
      </c>
      <c r="F456" s="84" t="s">
        <v>4140</v>
      </c>
      <c r="G456" s="76" t="s">
        <v>3228</v>
      </c>
      <c r="H456" s="68" t="s">
        <v>2212</v>
      </c>
      <c r="I456" s="76" t="s">
        <v>1995</v>
      </c>
      <c r="J456" s="68" t="str">
        <f t="shared" si="7"/>
        <v>MP501070100301. Evaluar al 100% de los actores del Sistema General de Seguridad Social en Salud SGSSS de competencia departamental, en el cumplimiento de las rutas de promoción y mantenimiento de la salud y materno perinatal (servicios amigable - adolescentes), con énfasis en los distritos de Cali y Buenaventura, y los municipios de Jamundí, Palmira, Cartago, Buga y Tuluá</v>
      </c>
      <c r="K456" s="68" t="s">
        <v>767</v>
      </c>
      <c r="M456" s="68" t="s">
        <v>85</v>
      </c>
      <c r="N456" s="146">
        <v>1</v>
      </c>
      <c r="O456" s="24">
        <v>2019</v>
      </c>
      <c r="P456" s="146">
        <v>1</v>
      </c>
      <c r="Q456" s="24">
        <v>100</v>
      </c>
      <c r="R456" s="24">
        <v>100</v>
      </c>
      <c r="S456" s="24">
        <v>100</v>
      </c>
      <c r="T456" s="24">
        <v>100</v>
      </c>
      <c r="U456" s="84">
        <v>50107003</v>
      </c>
      <c r="V456" s="61" t="s">
        <v>5137</v>
      </c>
    </row>
    <row r="457" spans="1:22" s="18" customFormat="1" ht="65" hidden="1" x14ac:dyDescent="0.3">
      <c r="A457" s="134">
        <v>454</v>
      </c>
      <c r="B457" s="68"/>
      <c r="C457" s="25" t="s">
        <v>3623</v>
      </c>
      <c r="D457" s="25" t="s">
        <v>3681</v>
      </c>
      <c r="E457" s="63" t="s">
        <v>2721</v>
      </c>
      <c r="F457" s="84" t="s">
        <v>4141</v>
      </c>
      <c r="G457" s="68" t="s">
        <v>3229</v>
      </c>
      <c r="H457" s="68" t="s">
        <v>2212</v>
      </c>
      <c r="I457" s="68" t="s">
        <v>1996</v>
      </c>
      <c r="J457" s="68" t="str">
        <f t="shared" si="7"/>
        <v>MP501070100401. Lograr que el 100% de los actores del SGSSS en el departamento esten fortalecidos para la gestion institucional y comunitaria requerida en la eliminaciòn de síìfilis congénita, durante el período de Gobierno</v>
      </c>
      <c r="K457" s="68" t="s">
        <v>767</v>
      </c>
      <c r="M457" s="68" t="s">
        <v>85</v>
      </c>
      <c r="N457" s="146">
        <v>1</v>
      </c>
      <c r="O457" s="24">
        <v>2019</v>
      </c>
      <c r="P457" s="146">
        <v>1</v>
      </c>
      <c r="Q457" s="24">
        <v>100</v>
      </c>
      <c r="R457" s="24">
        <v>100</v>
      </c>
      <c r="S457" s="24">
        <v>100</v>
      </c>
      <c r="T457" s="24">
        <v>100</v>
      </c>
      <c r="U457" s="84">
        <v>50107004</v>
      </c>
      <c r="V457" s="61" t="s">
        <v>5138</v>
      </c>
    </row>
    <row r="458" spans="1:22" s="18" customFormat="1" ht="104" hidden="1" x14ac:dyDescent="0.3">
      <c r="A458" s="134">
        <v>455</v>
      </c>
      <c r="B458" s="68"/>
      <c r="C458" s="25" t="s">
        <v>3624</v>
      </c>
      <c r="D458" s="25" t="s">
        <v>3682</v>
      </c>
      <c r="E458" s="63" t="s">
        <v>2722</v>
      </c>
      <c r="F458" s="84" t="s">
        <v>4142</v>
      </c>
      <c r="G458" s="68" t="s">
        <v>3230</v>
      </c>
      <c r="H458" s="68" t="s">
        <v>2215</v>
      </c>
      <c r="I458" s="68" t="s">
        <v>1997</v>
      </c>
      <c r="J458" s="68" t="str">
        <f t="shared" si="7"/>
        <v>MP501070200501. Realizar asistencia tecnica al 100% de los actores del SGSSS  (40 direcciones locales y 13 EPS) en el fortalecimiento institucional y comunitario para la protección y garantía de los derechos y deberes de salud sexual y reproductiva de Niños, Niñas y Adolescentes, con énfasis en municipios con mayor ruralidad</v>
      </c>
      <c r="K458" s="68" t="s">
        <v>767</v>
      </c>
      <c r="M458" s="68" t="s">
        <v>85</v>
      </c>
      <c r="N458" s="146">
        <v>1</v>
      </c>
      <c r="O458" s="24">
        <v>2019</v>
      </c>
      <c r="P458" s="146">
        <v>1</v>
      </c>
      <c r="Q458" s="24">
        <v>100</v>
      </c>
      <c r="R458" s="24">
        <v>100</v>
      </c>
      <c r="S458" s="24">
        <v>100</v>
      </c>
      <c r="T458" s="24">
        <v>100</v>
      </c>
      <c r="U458" s="84">
        <v>50107005</v>
      </c>
      <c r="V458" s="61" t="s">
        <v>5139</v>
      </c>
    </row>
    <row r="459" spans="1:22" s="18" customFormat="1" ht="91" hidden="1" x14ac:dyDescent="0.3">
      <c r="A459" s="134">
        <v>456</v>
      </c>
      <c r="B459" s="79"/>
      <c r="C459" s="25" t="s">
        <v>3625</v>
      </c>
      <c r="D459" s="25" t="s">
        <v>3678</v>
      </c>
      <c r="E459" s="63" t="s">
        <v>2723</v>
      </c>
      <c r="F459" s="84" t="s">
        <v>4143</v>
      </c>
      <c r="G459" s="79" t="s">
        <v>3231</v>
      </c>
      <c r="H459" s="68" t="s">
        <v>2190</v>
      </c>
      <c r="I459" s="76" t="s">
        <v>1998</v>
      </c>
      <c r="J459" s="68" t="str">
        <f t="shared" si="7"/>
        <v>MP501080100101. Lograr que el 100% de las Empresas Promotoras de Salud EPS y Empresas Sociales del Estado ESE, implementen las herramientas técnicas de las rutas, estrategias y programas para las Enfermedades Crónicas No Trasmisibles ENT y sus factores de riesgo</v>
      </c>
      <c r="K459" s="68" t="s">
        <v>767</v>
      </c>
      <c r="M459" s="68" t="s">
        <v>85</v>
      </c>
      <c r="N459" s="24">
        <v>0</v>
      </c>
      <c r="O459" s="24">
        <v>2019</v>
      </c>
      <c r="P459" s="146">
        <v>1</v>
      </c>
      <c r="Q459" s="24">
        <v>100</v>
      </c>
      <c r="R459" s="24">
        <v>100</v>
      </c>
      <c r="S459" s="24">
        <v>100</v>
      </c>
      <c r="T459" s="24">
        <v>100</v>
      </c>
      <c r="U459" s="84">
        <v>50108001</v>
      </c>
      <c r="V459" s="61" t="s">
        <v>5140</v>
      </c>
    </row>
    <row r="460" spans="1:22" s="18" customFormat="1" ht="65" hidden="1" x14ac:dyDescent="0.3">
      <c r="A460" s="134">
        <v>457</v>
      </c>
      <c r="B460" s="79"/>
      <c r="C460" s="25" t="s">
        <v>3625</v>
      </c>
      <c r="D460" s="25" t="s">
        <v>3678</v>
      </c>
      <c r="E460" s="63" t="s">
        <v>2723</v>
      </c>
      <c r="F460" s="84" t="s">
        <v>4144</v>
      </c>
      <c r="G460" s="79" t="s">
        <v>3232</v>
      </c>
      <c r="H460" s="68" t="s">
        <v>2190</v>
      </c>
      <c r="I460" s="76" t="s">
        <v>1999</v>
      </c>
      <c r="J460" s="68" t="str">
        <f t="shared" si="7"/>
        <v>MP501080100102. Lograr que el 100% de las ESE de baja complejidad conformen redes comunitarias con organizaciones de pacientes y comunidad que apoyan el control de las ENT y sus factores de riesgo</v>
      </c>
      <c r="K460" s="68" t="s">
        <v>767</v>
      </c>
      <c r="M460" s="68" t="s">
        <v>85</v>
      </c>
      <c r="N460" s="24">
        <v>0</v>
      </c>
      <c r="O460" s="24">
        <v>2019</v>
      </c>
      <c r="P460" s="146">
        <v>1</v>
      </c>
      <c r="Q460" s="24">
        <v>100</v>
      </c>
      <c r="R460" s="24">
        <v>100</v>
      </c>
      <c r="S460" s="24">
        <v>100</v>
      </c>
      <c r="T460" s="24">
        <v>100</v>
      </c>
      <c r="U460" s="84">
        <v>50108001</v>
      </c>
      <c r="V460" s="61" t="s">
        <v>5140</v>
      </c>
    </row>
    <row r="461" spans="1:22" s="18" customFormat="1" ht="78" hidden="1" x14ac:dyDescent="0.3">
      <c r="A461" s="134">
        <v>458</v>
      </c>
      <c r="B461" s="79"/>
      <c r="C461" s="25" t="s">
        <v>3625</v>
      </c>
      <c r="D461" s="25" t="s">
        <v>3678</v>
      </c>
      <c r="E461" s="63" t="s">
        <v>2723</v>
      </c>
      <c r="F461" s="84" t="s">
        <v>4145</v>
      </c>
      <c r="G461" s="79" t="s">
        <v>3233</v>
      </c>
      <c r="H461" s="68" t="s">
        <v>2190</v>
      </c>
      <c r="I461" s="76" t="s">
        <v>2000</v>
      </c>
      <c r="J461" s="68" t="str">
        <f t="shared" si="7"/>
        <v>MP501080100103. Ejecutar al 100% el Plan de estilos de vida saludables a través del convenio con el Instituto del Deporte la Educación Física y Recreación del Valle del Cauca INDERVALLE, en la estrategia de escuela saludable, en 41 municipios, durante el período de gobierno</v>
      </c>
      <c r="K461" s="68" t="s">
        <v>767</v>
      </c>
      <c r="M461" s="68" t="s">
        <v>85</v>
      </c>
      <c r="N461" s="24">
        <v>0</v>
      </c>
      <c r="O461" s="24">
        <v>2019</v>
      </c>
      <c r="P461" s="146">
        <v>1</v>
      </c>
      <c r="Q461" s="24">
        <v>100</v>
      </c>
      <c r="R461" s="24">
        <v>100</v>
      </c>
      <c r="S461" s="24">
        <v>100</v>
      </c>
      <c r="T461" s="24">
        <v>100</v>
      </c>
      <c r="U461" s="84">
        <v>50108001</v>
      </c>
      <c r="V461" s="61" t="s">
        <v>5140</v>
      </c>
    </row>
    <row r="462" spans="1:22" s="18" customFormat="1" ht="52" hidden="1" x14ac:dyDescent="0.3">
      <c r="A462" s="134">
        <v>459</v>
      </c>
      <c r="B462" s="79"/>
      <c r="C462" s="25" t="s">
        <v>3626</v>
      </c>
      <c r="D462" s="25" t="s">
        <v>3678</v>
      </c>
      <c r="E462" s="63" t="s">
        <v>2724</v>
      </c>
      <c r="F462" s="84" t="s">
        <v>4146</v>
      </c>
      <c r="G462" s="79" t="s">
        <v>3234</v>
      </c>
      <c r="H462" s="68" t="s">
        <v>1813</v>
      </c>
      <c r="I462" s="68" t="s">
        <v>1814</v>
      </c>
      <c r="J462" s="68" t="str">
        <f t="shared" si="7"/>
        <v>MP501090100101. Lograr que el 100% de las entidades territoriales mantengan las acciones de la Estrategia de Gestión Integrada - EGI para las enfermedades trasmitidas por vectores</v>
      </c>
      <c r="K462" s="68" t="s">
        <v>767</v>
      </c>
      <c r="M462" s="68" t="s">
        <v>85</v>
      </c>
      <c r="N462" s="146">
        <v>1</v>
      </c>
      <c r="O462" s="24">
        <v>2019</v>
      </c>
      <c r="P462" s="146">
        <v>1</v>
      </c>
      <c r="Q462" s="24">
        <v>100</v>
      </c>
      <c r="R462" s="24">
        <v>100</v>
      </c>
      <c r="S462" s="24">
        <v>100</v>
      </c>
      <c r="T462" s="24">
        <v>100</v>
      </c>
      <c r="U462" s="84">
        <v>50109001</v>
      </c>
      <c r="V462" s="61" t="s">
        <v>5141</v>
      </c>
    </row>
    <row r="463" spans="1:22" s="18" customFormat="1" ht="52" hidden="1" x14ac:dyDescent="0.3">
      <c r="A463" s="134">
        <v>460</v>
      </c>
      <c r="B463" s="79"/>
      <c r="C463" s="25" t="s">
        <v>3626</v>
      </c>
      <c r="D463" s="25" t="s">
        <v>3678</v>
      </c>
      <c r="E463" s="63" t="s">
        <v>2724</v>
      </c>
      <c r="F463" s="84" t="s">
        <v>4147</v>
      </c>
      <c r="G463" s="79" t="s">
        <v>3235</v>
      </c>
      <c r="H463" s="68" t="s">
        <v>1813</v>
      </c>
      <c r="I463" s="68" t="s">
        <v>1816</v>
      </c>
      <c r="J463" s="68" t="str">
        <f t="shared" si="7"/>
        <v>MP501090100102. Lograr que el 100% de las entidades territoriales mantengan las acciones de la Estrategia de Gestión Integrada - EGI para Zoonosis</v>
      </c>
      <c r="K463" s="68" t="s">
        <v>767</v>
      </c>
      <c r="M463" s="68" t="s">
        <v>85</v>
      </c>
      <c r="N463" s="146">
        <v>1</v>
      </c>
      <c r="O463" s="24">
        <v>2019</v>
      </c>
      <c r="P463" s="146">
        <v>1</v>
      </c>
      <c r="Q463" s="24">
        <v>100</v>
      </c>
      <c r="R463" s="24">
        <v>100</v>
      </c>
      <c r="S463" s="24">
        <v>100</v>
      </c>
      <c r="T463" s="24">
        <v>100</v>
      </c>
      <c r="U463" s="84">
        <v>50109001</v>
      </c>
      <c r="V463" s="61" t="s">
        <v>5141</v>
      </c>
    </row>
    <row r="464" spans="1:22" s="18" customFormat="1" ht="65" hidden="1" x14ac:dyDescent="0.3">
      <c r="A464" s="134">
        <v>461</v>
      </c>
      <c r="B464" s="79"/>
      <c r="C464" s="25" t="s">
        <v>3626</v>
      </c>
      <c r="D464" s="25" t="s">
        <v>3678</v>
      </c>
      <c r="E464" s="63" t="s">
        <v>2724</v>
      </c>
      <c r="F464" s="84" t="s">
        <v>4148</v>
      </c>
      <c r="G464" s="79" t="s">
        <v>3236</v>
      </c>
      <c r="H464" s="68" t="s">
        <v>1813</v>
      </c>
      <c r="I464" s="68" t="s">
        <v>1817</v>
      </c>
      <c r="J464" s="68" t="str">
        <f t="shared" si="7"/>
        <v>MP501090100103. Lograr que el 100% de las entidades territoriales priorizadas por parbovirosis realicen caracterización de factores de riesgo en salud ambiental para mosquitos de importancia en salud pública</v>
      </c>
      <c r="K464" s="68" t="s">
        <v>767</v>
      </c>
      <c r="M464" s="68" t="s">
        <v>85</v>
      </c>
      <c r="N464" s="146">
        <v>1</v>
      </c>
      <c r="O464" s="24">
        <v>2019</v>
      </c>
      <c r="P464" s="146">
        <v>1</v>
      </c>
      <c r="Q464" s="24">
        <v>100</v>
      </c>
      <c r="R464" s="24">
        <v>100</v>
      </c>
      <c r="S464" s="24">
        <v>100</v>
      </c>
      <c r="T464" s="24">
        <v>100</v>
      </c>
      <c r="U464" s="84">
        <v>50109001</v>
      </c>
      <c r="V464" s="61" t="s">
        <v>5141</v>
      </c>
    </row>
    <row r="465" spans="1:606" s="18" customFormat="1" ht="65" hidden="1" x14ac:dyDescent="0.3">
      <c r="A465" s="134">
        <v>462</v>
      </c>
      <c r="B465" s="79"/>
      <c r="C465" s="25" t="s">
        <v>3626</v>
      </c>
      <c r="D465" s="25" t="s">
        <v>3679</v>
      </c>
      <c r="E465" s="63" t="s">
        <v>2725</v>
      </c>
      <c r="F465" s="84" t="s">
        <v>4149</v>
      </c>
      <c r="G465" s="79" t="s">
        <v>3238</v>
      </c>
      <c r="H465" s="68" t="s">
        <v>1813</v>
      </c>
      <c r="I465" s="68" t="s">
        <v>1819</v>
      </c>
      <c r="J465" s="68" t="str">
        <f t="shared" si="7"/>
        <v>MP501090100201. Lograr que el 100% de los entes territoriales de competencia del departamento, brinden atención a todas las agresiones observables por animales potencialmente transmisores de rabia</v>
      </c>
      <c r="K465" s="68" t="s">
        <v>767</v>
      </c>
      <c r="M465" s="68" t="s">
        <v>85</v>
      </c>
      <c r="N465" s="146">
        <v>1</v>
      </c>
      <c r="O465" s="24">
        <v>2019</v>
      </c>
      <c r="P465" s="146">
        <v>1</v>
      </c>
      <c r="Q465" s="24">
        <v>100</v>
      </c>
      <c r="R465" s="24">
        <v>100</v>
      </c>
      <c r="S465" s="24">
        <v>100</v>
      </c>
      <c r="T465" s="24">
        <v>100</v>
      </c>
      <c r="U465" s="84">
        <v>50109002</v>
      </c>
      <c r="V465" s="61" t="s">
        <v>5142</v>
      </c>
    </row>
    <row r="466" spans="1:606" s="18" customFormat="1" ht="78" hidden="1" x14ac:dyDescent="0.3">
      <c r="A466" s="134">
        <v>463</v>
      </c>
      <c r="B466" s="79"/>
      <c r="C466" s="25" t="s">
        <v>3626</v>
      </c>
      <c r="D466" s="25" t="s">
        <v>3678</v>
      </c>
      <c r="E466" s="63" t="s">
        <v>2724</v>
      </c>
      <c r="F466" s="84" t="s">
        <v>4150</v>
      </c>
      <c r="G466" s="79" t="s">
        <v>3237</v>
      </c>
      <c r="H466" s="68" t="s">
        <v>1813</v>
      </c>
      <c r="I466" s="68" t="s">
        <v>1820</v>
      </c>
      <c r="J466" s="68" t="str">
        <f t="shared" si="7"/>
        <v>MP501090100104. Desarrollar públicos en 40 municipios, acciones de inspección, control o erradicación de criaderos intradomiciliarios del vector transmisor de los virus dengue, zika y chikungunya en viviendas y establecimientos,  durante el periodo de gobierno</v>
      </c>
      <c r="K466" s="68" t="s">
        <v>1314</v>
      </c>
      <c r="M466" s="68" t="s">
        <v>85</v>
      </c>
      <c r="N466" s="68">
        <v>40</v>
      </c>
      <c r="O466" s="68">
        <v>2019</v>
      </c>
      <c r="P466" s="68">
        <v>40</v>
      </c>
      <c r="Q466" s="68">
        <v>40</v>
      </c>
      <c r="R466" s="68">
        <v>40</v>
      </c>
      <c r="S466" s="68">
        <v>40</v>
      </c>
      <c r="T466" s="68">
        <v>40</v>
      </c>
      <c r="U466" s="84">
        <v>50109001</v>
      </c>
      <c r="V466" s="61" t="s">
        <v>5141</v>
      </c>
    </row>
    <row r="467" spans="1:606" s="18" customFormat="1" ht="91" hidden="1" x14ac:dyDescent="0.3">
      <c r="A467" s="134">
        <v>464</v>
      </c>
      <c r="B467" s="79"/>
      <c r="C467" s="25" t="s">
        <v>3627</v>
      </c>
      <c r="D467" s="25" t="s">
        <v>3680</v>
      </c>
      <c r="E467" s="63" t="s">
        <v>2726</v>
      </c>
      <c r="F467" s="84" t="s">
        <v>4151</v>
      </c>
      <c r="G467" s="79" t="s">
        <v>3239</v>
      </c>
      <c r="H467" s="68" t="s">
        <v>2162</v>
      </c>
      <c r="I467" s="68" t="s">
        <v>2001</v>
      </c>
      <c r="J467" s="68" t="str">
        <f t="shared" si="7"/>
        <v>MP501090200301. Asistir técnicamemente al 100% de las Direcciones Locales de Salud DLS y las Empresas Administradoras de Planes de Beneficio EAPB eimplementación de planes estratégicos orientados "Hacia el fin de la tuberculosis" y la "eliminación de la Lepra", durante el período de gobierno</v>
      </c>
      <c r="K467" s="68" t="s">
        <v>767</v>
      </c>
      <c r="M467" s="68" t="s">
        <v>77</v>
      </c>
      <c r="N467" s="146">
        <v>1</v>
      </c>
      <c r="O467" s="24">
        <v>2019</v>
      </c>
      <c r="P467" s="146">
        <v>1</v>
      </c>
      <c r="Q467" s="24">
        <v>100</v>
      </c>
      <c r="R467" s="24">
        <v>100</v>
      </c>
      <c r="S467" s="24">
        <v>100</v>
      </c>
      <c r="T467" s="24">
        <v>100</v>
      </c>
      <c r="U467" s="84">
        <v>50109003</v>
      </c>
      <c r="V467" s="61" t="s">
        <v>5143</v>
      </c>
    </row>
    <row r="468" spans="1:606" s="18" customFormat="1" ht="78" hidden="1" x14ac:dyDescent="0.3">
      <c r="A468" s="134">
        <v>465</v>
      </c>
      <c r="B468" s="79"/>
      <c r="C468" s="25" t="s">
        <v>3627</v>
      </c>
      <c r="D468" s="25" t="s">
        <v>3680</v>
      </c>
      <c r="E468" s="63" t="s">
        <v>2726</v>
      </c>
      <c r="F468" s="84" t="s">
        <v>4152</v>
      </c>
      <c r="G468" s="79" t="s">
        <v>3240</v>
      </c>
      <c r="H468" s="68" t="s">
        <v>2162</v>
      </c>
      <c r="I468" s="68" t="s">
        <v>2002</v>
      </c>
      <c r="J468" s="68" t="str">
        <f t="shared" si="7"/>
        <v>MP501090200302. Lograr que 100% de los municipios categoria 4,5 y 6 implementen acciones de promocion y prevencion de enfermedades desatendidas, priorizando enfermedades antihelminticas, durante el periodo de gobierno</v>
      </c>
      <c r="K468" s="68" t="s">
        <v>767</v>
      </c>
      <c r="M468" s="146" t="s">
        <v>77</v>
      </c>
      <c r="N468" s="146">
        <v>1</v>
      </c>
      <c r="O468" s="24">
        <v>2019</v>
      </c>
      <c r="P468" s="146">
        <v>1</v>
      </c>
      <c r="Q468" s="24">
        <v>100</v>
      </c>
      <c r="R468" s="24">
        <v>100</v>
      </c>
      <c r="S468" s="24">
        <v>100</v>
      </c>
      <c r="T468" s="24">
        <v>100</v>
      </c>
      <c r="U468" s="84">
        <v>50109003</v>
      </c>
      <c r="V468" s="61" t="s">
        <v>5143</v>
      </c>
    </row>
    <row r="469" spans="1:606" s="18" customFormat="1" ht="91" hidden="1" x14ac:dyDescent="0.3">
      <c r="A469" s="134">
        <v>466</v>
      </c>
      <c r="B469" s="79"/>
      <c r="C469" s="25" t="s">
        <v>3628</v>
      </c>
      <c r="D469" s="25" t="s">
        <v>3681</v>
      </c>
      <c r="E469" s="63" t="s">
        <v>2727</v>
      </c>
      <c r="F469" s="84" t="s">
        <v>4153</v>
      </c>
      <c r="G469" s="79" t="s">
        <v>3241</v>
      </c>
      <c r="H469" s="68" t="s">
        <v>2169</v>
      </c>
      <c r="I469" s="68" t="s">
        <v>2003</v>
      </c>
      <c r="J469" s="68" t="str">
        <f t="shared" si="7"/>
        <v>MP501090300401. Lograr que el 100% de las Direcciones Locales de Salud DLS garanticen el seguimiento a los actores del sistema sobre manejo de programas: Programa Ampliado de Inmunizaciones PAI, Atención Integral de Enfermedades Prevalentes de la Infancia AIEPI e Infección Respiratoria Aguda IRA</v>
      </c>
      <c r="K469" s="68" t="s">
        <v>767</v>
      </c>
      <c r="M469" s="68" t="s">
        <v>85</v>
      </c>
      <c r="N469" s="146">
        <v>1</v>
      </c>
      <c r="O469" s="24">
        <v>2019</v>
      </c>
      <c r="P469" s="146">
        <v>1</v>
      </c>
      <c r="Q469" s="24">
        <v>100</v>
      </c>
      <c r="R469" s="24">
        <v>100</v>
      </c>
      <c r="S469" s="24">
        <v>100</v>
      </c>
      <c r="T469" s="24">
        <v>100</v>
      </c>
      <c r="U469" s="84">
        <v>50109004</v>
      </c>
      <c r="V469" s="61" t="s">
        <v>5144</v>
      </c>
    </row>
    <row r="470" spans="1:606" s="18" customFormat="1" ht="104" hidden="1" x14ac:dyDescent="0.3">
      <c r="A470" s="134">
        <v>467</v>
      </c>
      <c r="B470" s="79"/>
      <c r="C470" s="25" t="s">
        <v>3628</v>
      </c>
      <c r="D470" s="25" t="s">
        <v>3681</v>
      </c>
      <c r="E470" s="63" t="s">
        <v>2727</v>
      </c>
      <c r="F470" s="84" t="s">
        <v>4154</v>
      </c>
      <c r="G470" s="79" t="s">
        <v>3242</v>
      </c>
      <c r="H470" s="68" t="s">
        <v>2169</v>
      </c>
      <c r="I470" s="68" t="s">
        <v>2004</v>
      </c>
      <c r="J470" s="68" t="str">
        <f t="shared" si="7"/>
        <v>MP501090300402. Asistir al 95% de los actores del SGSSS (Entidades Territoriales, Empresas Administradoras de Planes de Beneficio y Empresas Sociales del Estado) en fortalecimiento institucional del programa ampliado de inmunizaciones (PAI) y la estrategia AIEPI, durante el periodo de gobierno</v>
      </c>
      <c r="K470" s="68" t="s">
        <v>767</v>
      </c>
      <c r="M470" s="68" t="s">
        <v>85</v>
      </c>
      <c r="N470" s="146">
        <v>0.95</v>
      </c>
      <c r="O470" s="24">
        <v>2019</v>
      </c>
      <c r="P470" s="146">
        <v>0.95</v>
      </c>
      <c r="Q470" s="24">
        <v>95</v>
      </c>
      <c r="R470" s="24">
        <v>95</v>
      </c>
      <c r="S470" s="24">
        <v>95</v>
      </c>
      <c r="T470" s="24">
        <v>95</v>
      </c>
      <c r="U470" s="84">
        <v>50109004</v>
      </c>
      <c r="V470" s="61" t="s">
        <v>5144</v>
      </c>
    </row>
    <row r="471" spans="1:606" s="18" customFormat="1" ht="52" hidden="1" x14ac:dyDescent="0.3">
      <c r="A471" s="134">
        <v>468</v>
      </c>
      <c r="B471" s="79"/>
      <c r="C471" s="25" t="s">
        <v>3629</v>
      </c>
      <c r="D471" s="25" t="s">
        <v>3678</v>
      </c>
      <c r="E471" s="63" t="s">
        <v>2728</v>
      </c>
      <c r="F471" s="84" t="s">
        <v>4155</v>
      </c>
      <c r="G471" s="79" t="s">
        <v>3243</v>
      </c>
      <c r="H471" s="68" t="s">
        <v>2201</v>
      </c>
      <c r="I471" s="68" t="s">
        <v>1310</v>
      </c>
      <c r="J471" s="68" t="str">
        <f t="shared" si="7"/>
        <v>MP501100100101. Lograr que 333 acueductos rurales en municipios de competencia departamental, cuenten con mejoramiento de la calidad del agua para consumo humano</v>
      </c>
      <c r="K471" s="68" t="s">
        <v>767</v>
      </c>
      <c r="M471" s="68" t="s">
        <v>85</v>
      </c>
      <c r="N471" s="24">
        <v>167</v>
      </c>
      <c r="O471" s="24">
        <v>2019</v>
      </c>
      <c r="P471" s="24">
        <v>333</v>
      </c>
      <c r="Q471" s="24">
        <v>83</v>
      </c>
      <c r="R471" s="24">
        <v>166</v>
      </c>
      <c r="S471" s="24">
        <v>249</v>
      </c>
      <c r="T471" s="24">
        <v>333</v>
      </c>
      <c r="U471" s="84">
        <v>50110001</v>
      </c>
      <c r="V471" s="61" t="s">
        <v>5145</v>
      </c>
    </row>
    <row r="472" spans="1:606" s="18" customFormat="1" ht="52" hidden="1" x14ac:dyDescent="0.3">
      <c r="A472" s="134">
        <v>469</v>
      </c>
      <c r="B472" s="79"/>
      <c r="C472" s="25" t="s">
        <v>3629</v>
      </c>
      <c r="D472" s="25" t="s">
        <v>3678</v>
      </c>
      <c r="E472" s="63" t="s">
        <v>2728</v>
      </c>
      <c r="F472" s="84" t="s">
        <v>4156</v>
      </c>
      <c r="G472" s="79" t="s">
        <v>3244</v>
      </c>
      <c r="H472" s="68" t="s">
        <v>2201</v>
      </c>
      <c r="I472" s="68" t="s">
        <v>1454</v>
      </c>
      <c r="J472" s="68" t="str">
        <f t="shared" si="7"/>
        <v>MP501100100102. Lograr que 34 de las entidades territoriales de salud de competencia departamental, cuenten con mapas de riesgo de calidad del agua para consumo humano</v>
      </c>
      <c r="K472" s="68" t="s">
        <v>767</v>
      </c>
      <c r="M472" s="68" t="s">
        <v>77</v>
      </c>
      <c r="N472" s="24">
        <v>34</v>
      </c>
      <c r="O472" s="24">
        <v>2019</v>
      </c>
      <c r="P472" s="24">
        <v>34</v>
      </c>
      <c r="Q472" s="24">
        <v>34</v>
      </c>
      <c r="R472" s="24">
        <v>34</v>
      </c>
      <c r="S472" s="24">
        <v>34</v>
      </c>
      <c r="T472" s="24">
        <v>34</v>
      </c>
      <c r="U472" s="84">
        <v>50110001</v>
      </c>
      <c r="V472" s="61" t="s">
        <v>5145</v>
      </c>
    </row>
    <row r="473" spans="1:606" s="18" customFormat="1" ht="91" hidden="1" x14ac:dyDescent="0.3">
      <c r="A473" s="134">
        <v>470</v>
      </c>
      <c r="B473" s="79"/>
      <c r="C473" s="25" t="s">
        <v>3629</v>
      </c>
      <c r="D473" s="25" t="s">
        <v>3678</v>
      </c>
      <c r="E473" s="63" t="s">
        <v>2728</v>
      </c>
      <c r="F473" s="84" t="s">
        <v>4157</v>
      </c>
      <c r="G473" s="79" t="s">
        <v>3245</v>
      </c>
      <c r="H473" s="68" t="s">
        <v>2201</v>
      </c>
      <c r="I473" s="68" t="s">
        <v>1315</v>
      </c>
      <c r="J473" s="68" t="str">
        <f t="shared" si="7"/>
        <v>MP501100100103. Adelantar en 1.600 sistemas de abastecimiento de agua para consumo humano,  las acciones de inspección y vigilancia, como apoyo al desarrollo de un Plan de Intervención para el mejoramiento de la calidad del agua en las zonas rurales del Departamento durante el periodo de gobierno</v>
      </c>
      <c r="K473" s="68" t="s">
        <v>1314</v>
      </c>
      <c r="M473" s="68" t="s">
        <v>85</v>
      </c>
      <c r="N473" s="24">
        <v>1600</v>
      </c>
      <c r="O473" s="24">
        <v>2019</v>
      </c>
      <c r="P473" s="24">
        <v>1600</v>
      </c>
      <c r="Q473" s="24">
        <v>1600</v>
      </c>
      <c r="R473" s="24">
        <v>1600</v>
      </c>
      <c r="S473" s="24">
        <v>1600</v>
      </c>
      <c r="T473" s="24">
        <v>1600</v>
      </c>
      <c r="U473" s="84">
        <v>50110001</v>
      </c>
      <c r="V473" s="61" t="s">
        <v>5145</v>
      </c>
    </row>
    <row r="474" spans="1:606" s="18" customFormat="1" ht="78" hidden="1" x14ac:dyDescent="0.3">
      <c r="A474" s="134">
        <v>471</v>
      </c>
      <c r="B474" s="79"/>
      <c r="C474" s="25" t="s">
        <v>3630</v>
      </c>
      <c r="D474" s="25" t="s">
        <v>3679</v>
      </c>
      <c r="E474" s="63" t="s">
        <v>2729</v>
      </c>
      <c r="F474" s="84" t="s">
        <v>4158</v>
      </c>
      <c r="G474" s="79" t="s">
        <v>3246</v>
      </c>
      <c r="H474" s="68" t="s">
        <v>1822</v>
      </c>
      <c r="I474" s="68" t="s">
        <v>1824</v>
      </c>
      <c r="J474" s="68" t="str">
        <f t="shared" si="7"/>
        <v>MP501100200201. Lograr que el 100% de los entes territoriales de salud de categoría 1, 2 y 3 implementen Planes de Acción con estrategias priorizadas que propicien un ambiente saludable, según requerimientos y normatividad legal vigente</v>
      </c>
      <c r="K474" s="68" t="s">
        <v>767</v>
      </c>
      <c r="M474" s="68" t="s">
        <v>77</v>
      </c>
      <c r="N474" s="146">
        <v>1</v>
      </c>
      <c r="O474" s="24">
        <v>2019</v>
      </c>
      <c r="P474" s="146">
        <v>1</v>
      </c>
      <c r="Q474" s="24">
        <v>100</v>
      </c>
      <c r="R474" s="24">
        <v>100</v>
      </c>
      <c r="S474" s="24">
        <v>100</v>
      </c>
      <c r="T474" s="24">
        <v>100</v>
      </c>
      <c r="U474" s="84">
        <v>50110002</v>
      </c>
      <c r="V474" s="61" t="s">
        <v>5146</v>
      </c>
    </row>
    <row r="475" spans="1:606" s="18" customFormat="1" ht="65" hidden="1" x14ac:dyDescent="0.3">
      <c r="A475" s="134">
        <v>472</v>
      </c>
      <c r="B475" s="79"/>
      <c r="C475" s="25" t="s">
        <v>3630</v>
      </c>
      <c r="D475" s="25" t="s">
        <v>3679</v>
      </c>
      <c r="E475" s="63" t="s">
        <v>2729</v>
      </c>
      <c r="F475" s="84" t="s">
        <v>4159</v>
      </c>
      <c r="G475" s="79" t="s">
        <v>3247</v>
      </c>
      <c r="H475" s="68" t="s">
        <v>1822</v>
      </c>
      <c r="I475" s="68" t="s">
        <v>1455</v>
      </c>
      <c r="J475" s="68" t="str">
        <f t="shared" si="7"/>
        <v>MP501100200202. Realizar en 34 de las entidades territoriales de competencia departamental, las acciones de Inspección, Vigilancia y Control sanitario de los establecimientos bajo el enfoque de riesgo</v>
      </c>
      <c r="K475" s="68" t="s">
        <v>767</v>
      </c>
      <c r="M475" s="68" t="s">
        <v>77</v>
      </c>
      <c r="N475" s="24">
        <v>34</v>
      </c>
      <c r="O475" s="24">
        <v>2019</v>
      </c>
      <c r="P475" s="24">
        <v>34</v>
      </c>
      <c r="Q475" s="24">
        <v>34</v>
      </c>
      <c r="R475" s="24">
        <v>34</v>
      </c>
      <c r="S475" s="24">
        <v>34</v>
      </c>
      <c r="T475" s="24">
        <v>34</v>
      </c>
      <c r="U475" s="84">
        <v>50110002</v>
      </c>
      <c r="V475" s="61" t="s">
        <v>5146</v>
      </c>
    </row>
    <row r="476" spans="1:606" s="158" customFormat="1" ht="39" hidden="1" x14ac:dyDescent="0.3">
      <c r="A476" s="134">
        <v>473</v>
      </c>
      <c r="B476" s="79"/>
      <c r="C476" s="25" t="s">
        <v>3630</v>
      </c>
      <c r="D476" s="25" t="s">
        <v>3679</v>
      </c>
      <c r="E476" s="63" t="s">
        <v>2729</v>
      </c>
      <c r="F476" s="84" t="s">
        <v>4160</v>
      </c>
      <c r="G476" s="79" t="s">
        <v>3248</v>
      </c>
      <c r="H476" s="68" t="s">
        <v>1822</v>
      </c>
      <c r="I476" s="68" t="s">
        <v>1316</v>
      </c>
      <c r="J476" s="68" t="str">
        <f t="shared" si="7"/>
        <v>MP501100200203. Capacitar a 450.000 personas en materia de salud ambiental y saneamiento ambiental, durante el periodo de gobierno</v>
      </c>
      <c r="K476" s="68" t="s">
        <v>1314</v>
      </c>
      <c r="L476" s="18"/>
      <c r="M476" s="68" t="s">
        <v>85</v>
      </c>
      <c r="N476" s="24">
        <v>394105</v>
      </c>
      <c r="O476" s="24">
        <v>2019</v>
      </c>
      <c r="P476" s="24">
        <v>450000</v>
      </c>
      <c r="Q476" s="24">
        <v>450000</v>
      </c>
      <c r="R476" s="24">
        <v>450000</v>
      </c>
      <c r="S476" s="24">
        <v>450000</v>
      </c>
      <c r="T476" s="24">
        <v>450000</v>
      </c>
      <c r="U476" s="84">
        <v>50110002</v>
      </c>
      <c r="V476" s="61" t="s">
        <v>5146</v>
      </c>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8"/>
      <c r="EP476" s="18"/>
      <c r="EQ476" s="18"/>
      <c r="ER476" s="18"/>
      <c r="ES476" s="18"/>
      <c r="ET476" s="18"/>
      <c r="EU476" s="18"/>
      <c r="EV476" s="18"/>
      <c r="EW476" s="18"/>
      <c r="EX476" s="18"/>
      <c r="EY476" s="18"/>
      <c r="EZ476" s="18"/>
      <c r="FA476" s="18"/>
      <c r="FB476" s="18"/>
      <c r="FC476" s="18"/>
      <c r="FD476" s="18"/>
      <c r="FE476" s="18"/>
      <c r="FF476" s="18"/>
      <c r="FG476" s="18"/>
      <c r="FH476" s="18"/>
      <c r="FI476" s="18"/>
      <c r="FJ476" s="18"/>
      <c r="FK476" s="18"/>
      <c r="FL476" s="18"/>
      <c r="FM476" s="18"/>
      <c r="FN476" s="18"/>
      <c r="FO476" s="18"/>
      <c r="FP476" s="18"/>
      <c r="FQ476" s="18"/>
      <c r="FR476" s="18"/>
      <c r="FS476" s="18"/>
      <c r="FT476" s="18"/>
      <c r="FU476" s="18"/>
      <c r="FV476" s="18"/>
      <c r="FW476" s="18"/>
      <c r="FX476" s="18"/>
      <c r="FY476" s="18"/>
      <c r="FZ476" s="18"/>
      <c r="GA476" s="18"/>
      <c r="GB476" s="18"/>
      <c r="GC476" s="18"/>
      <c r="GD476" s="18"/>
      <c r="GE476" s="18"/>
      <c r="GF476" s="18"/>
      <c r="GG476" s="18"/>
      <c r="GH476" s="18"/>
      <c r="GI476" s="18"/>
      <c r="GJ476" s="18"/>
      <c r="GK476" s="18"/>
      <c r="GL476" s="18"/>
      <c r="GM476" s="18"/>
      <c r="GN476" s="18"/>
      <c r="GO476" s="18"/>
      <c r="GP476" s="18"/>
      <c r="GQ476" s="18"/>
      <c r="GR476" s="18"/>
      <c r="GS476" s="18"/>
      <c r="GT476" s="18"/>
      <c r="GU476" s="18"/>
      <c r="GV476" s="18"/>
      <c r="GW476" s="18"/>
      <c r="GX476" s="18"/>
      <c r="GY476" s="18"/>
      <c r="GZ476" s="18"/>
      <c r="HA476" s="18"/>
      <c r="HB476" s="18"/>
      <c r="HC476" s="18"/>
      <c r="HD476" s="18"/>
      <c r="HE476" s="18"/>
      <c r="HF476" s="18"/>
      <c r="HG476" s="18"/>
      <c r="HH476" s="18"/>
      <c r="HI476" s="18"/>
      <c r="HJ476" s="18"/>
      <c r="HK476" s="18"/>
      <c r="HL476" s="18"/>
      <c r="HM476" s="18"/>
      <c r="HN476" s="18"/>
      <c r="HO476" s="18"/>
      <c r="HP476" s="18"/>
      <c r="HQ476" s="18"/>
      <c r="HR476" s="18"/>
      <c r="HS476" s="18"/>
      <c r="HT476" s="18"/>
      <c r="HU476" s="18"/>
      <c r="HV476" s="18"/>
      <c r="HW476" s="18"/>
      <c r="HX476" s="18"/>
      <c r="HY476" s="18"/>
      <c r="HZ476" s="18"/>
      <c r="IA476" s="18"/>
      <c r="IB476" s="18"/>
      <c r="IC476" s="18"/>
      <c r="ID476" s="18"/>
      <c r="IE476" s="18"/>
      <c r="IF476" s="18"/>
      <c r="IG476" s="18"/>
      <c r="IH476" s="18"/>
      <c r="II476" s="18"/>
      <c r="IJ476" s="18"/>
      <c r="IK476" s="18"/>
      <c r="IL476" s="18"/>
      <c r="IM476" s="18"/>
      <c r="IN476" s="18"/>
      <c r="IO476" s="18"/>
      <c r="IP476" s="18"/>
      <c r="IQ476" s="18"/>
      <c r="IR476" s="18"/>
      <c r="IS476" s="18"/>
      <c r="IT476" s="18"/>
      <c r="IU476" s="18"/>
      <c r="IV476" s="18"/>
      <c r="IW476" s="18"/>
      <c r="IX476" s="18"/>
      <c r="IY476" s="18"/>
      <c r="IZ476" s="18"/>
      <c r="JA476" s="18"/>
      <c r="JB476" s="18"/>
      <c r="JC476" s="18"/>
      <c r="JD476" s="18"/>
      <c r="JE476" s="18"/>
      <c r="JF476" s="18"/>
      <c r="JG476" s="18"/>
      <c r="JH476" s="18"/>
      <c r="JI476" s="18"/>
      <c r="JJ476" s="18"/>
      <c r="JK476" s="18"/>
      <c r="JL476" s="18"/>
      <c r="JM476" s="18"/>
      <c r="JN476" s="18"/>
      <c r="JO476" s="18"/>
      <c r="JP476" s="18"/>
      <c r="JQ476" s="18"/>
      <c r="JR476" s="18"/>
      <c r="JS476" s="18"/>
      <c r="JT476" s="18"/>
      <c r="JU476" s="18"/>
      <c r="JV476" s="18"/>
      <c r="JW476" s="18"/>
      <c r="JX476" s="18"/>
      <c r="JY476" s="18"/>
      <c r="JZ476" s="18"/>
      <c r="KA476" s="18"/>
      <c r="KB476" s="18"/>
      <c r="KC476" s="18"/>
      <c r="KD476" s="18"/>
      <c r="KE476" s="18"/>
      <c r="KF476" s="18"/>
      <c r="KG476" s="18"/>
      <c r="KH476" s="18"/>
      <c r="KI476" s="18"/>
      <c r="KJ476" s="18"/>
      <c r="KK476" s="18"/>
      <c r="KL476" s="18"/>
      <c r="KM476" s="18"/>
      <c r="KN476" s="18"/>
      <c r="KO476" s="18"/>
      <c r="KP476" s="18"/>
      <c r="KQ476" s="18"/>
      <c r="KR476" s="18"/>
      <c r="KS476" s="18"/>
      <c r="KT476" s="18"/>
      <c r="KU476" s="18"/>
      <c r="KV476" s="18"/>
      <c r="KW476" s="18"/>
      <c r="KX476" s="18"/>
      <c r="KY476" s="18"/>
      <c r="KZ476" s="18"/>
      <c r="LA476" s="18"/>
      <c r="LB476" s="18"/>
      <c r="LC476" s="18"/>
      <c r="LD476" s="18"/>
      <c r="LE476" s="18"/>
      <c r="LF476" s="18"/>
      <c r="LG476" s="18"/>
      <c r="LH476" s="18"/>
      <c r="LI476" s="18"/>
      <c r="LJ476" s="18"/>
      <c r="LK476" s="18"/>
      <c r="LL476" s="18"/>
      <c r="LM476" s="18"/>
      <c r="LN476" s="18"/>
      <c r="LO476" s="18"/>
      <c r="LP476" s="18"/>
      <c r="LQ476" s="18"/>
      <c r="LR476" s="18"/>
      <c r="LS476" s="18"/>
      <c r="LT476" s="18"/>
      <c r="LU476" s="18"/>
      <c r="LV476" s="18"/>
      <c r="LW476" s="18"/>
      <c r="LX476" s="18"/>
      <c r="LY476" s="18"/>
      <c r="LZ476" s="18"/>
      <c r="MA476" s="18"/>
      <c r="MB476" s="18"/>
      <c r="MC476" s="18"/>
      <c r="MD476" s="18"/>
      <c r="ME476" s="18"/>
      <c r="MF476" s="18"/>
      <c r="MG476" s="18"/>
      <c r="MH476" s="18"/>
      <c r="MI476" s="18"/>
      <c r="MJ476" s="18"/>
      <c r="MK476" s="18"/>
      <c r="ML476" s="18"/>
      <c r="MM476" s="18"/>
      <c r="MN476" s="18"/>
      <c r="MO476" s="18"/>
      <c r="MP476" s="18"/>
      <c r="MQ476" s="18"/>
      <c r="MR476" s="18"/>
      <c r="MS476" s="18"/>
      <c r="MT476" s="18"/>
      <c r="MU476" s="18"/>
      <c r="MV476" s="18"/>
      <c r="MW476" s="18"/>
      <c r="MX476" s="18"/>
      <c r="MY476" s="18"/>
      <c r="MZ476" s="18"/>
      <c r="NA476" s="18"/>
      <c r="NB476" s="18"/>
      <c r="NC476" s="18"/>
      <c r="ND476" s="18"/>
      <c r="NE476" s="18"/>
      <c r="NF476" s="18"/>
      <c r="NG476" s="18"/>
      <c r="NH476" s="18"/>
      <c r="NI476" s="18"/>
      <c r="NJ476" s="18"/>
      <c r="NK476" s="18"/>
      <c r="NL476" s="18"/>
      <c r="NM476" s="18"/>
      <c r="NN476" s="18"/>
      <c r="NO476" s="18"/>
      <c r="NP476" s="18"/>
      <c r="NQ476" s="18"/>
      <c r="NR476" s="18"/>
      <c r="NS476" s="18"/>
      <c r="NT476" s="18"/>
      <c r="NU476" s="18"/>
      <c r="NV476" s="18"/>
      <c r="NW476" s="18"/>
      <c r="NX476" s="18"/>
      <c r="NY476" s="18"/>
      <c r="NZ476" s="18"/>
      <c r="OA476" s="18"/>
      <c r="OB476" s="18"/>
      <c r="OC476" s="18"/>
      <c r="OD476" s="18"/>
      <c r="OE476" s="18"/>
      <c r="OF476" s="18"/>
      <c r="OG476" s="18"/>
      <c r="OH476" s="18"/>
      <c r="OI476" s="18"/>
      <c r="OJ476" s="18"/>
      <c r="OK476" s="18"/>
      <c r="OL476" s="18"/>
      <c r="OM476" s="18"/>
      <c r="ON476" s="18"/>
      <c r="OO476" s="18"/>
      <c r="OP476" s="18"/>
      <c r="OQ476" s="18"/>
      <c r="OR476" s="18"/>
      <c r="OS476" s="18"/>
      <c r="OT476" s="18"/>
      <c r="OU476" s="18"/>
      <c r="OV476" s="18"/>
      <c r="OW476" s="18"/>
      <c r="OX476" s="18"/>
      <c r="OY476" s="18"/>
      <c r="OZ476" s="18"/>
      <c r="PA476" s="18"/>
      <c r="PB476" s="18"/>
      <c r="PC476" s="18"/>
      <c r="PD476" s="18"/>
      <c r="PE476" s="18"/>
      <c r="PF476" s="18"/>
      <c r="PG476" s="18"/>
      <c r="PH476" s="18"/>
      <c r="PI476" s="18"/>
      <c r="PJ476" s="18"/>
      <c r="PK476" s="18"/>
      <c r="PL476" s="18"/>
      <c r="PM476" s="18"/>
      <c r="PN476" s="18"/>
      <c r="PO476" s="18"/>
      <c r="PP476" s="18"/>
      <c r="PQ476" s="18"/>
      <c r="PR476" s="18"/>
      <c r="PS476" s="18"/>
      <c r="PT476" s="18"/>
      <c r="PU476" s="18"/>
      <c r="PV476" s="18"/>
      <c r="PW476" s="18"/>
      <c r="PX476" s="18"/>
      <c r="PY476" s="18"/>
      <c r="PZ476" s="18"/>
      <c r="QA476" s="18"/>
      <c r="QB476" s="18"/>
      <c r="QC476" s="18"/>
      <c r="QD476" s="18"/>
      <c r="QE476" s="18"/>
      <c r="QF476" s="18"/>
      <c r="QG476" s="18"/>
      <c r="QH476" s="18"/>
      <c r="QI476" s="18"/>
      <c r="QJ476" s="18"/>
      <c r="QK476" s="18"/>
      <c r="QL476" s="18"/>
      <c r="QM476" s="18"/>
      <c r="QN476" s="18"/>
      <c r="QO476" s="18"/>
      <c r="QP476" s="18"/>
      <c r="QQ476" s="18"/>
      <c r="QR476" s="18"/>
      <c r="QS476" s="18"/>
      <c r="QT476" s="18"/>
      <c r="QU476" s="18"/>
      <c r="QV476" s="18"/>
      <c r="QW476" s="18"/>
      <c r="QX476" s="18"/>
      <c r="QY476" s="18"/>
      <c r="QZ476" s="18"/>
      <c r="RA476" s="18"/>
      <c r="RB476" s="18"/>
      <c r="RC476" s="18"/>
      <c r="RD476" s="18"/>
      <c r="RE476" s="18"/>
      <c r="RF476" s="18"/>
      <c r="RG476" s="18"/>
      <c r="RH476" s="18"/>
      <c r="RI476" s="18"/>
      <c r="RJ476" s="18"/>
      <c r="RK476" s="18"/>
      <c r="RL476" s="18"/>
      <c r="RM476" s="18"/>
      <c r="RN476" s="18"/>
      <c r="RO476" s="18"/>
      <c r="RP476" s="18"/>
      <c r="RQ476" s="18"/>
      <c r="RR476" s="18"/>
      <c r="RS476" s="18"/>
      <c r="RT476" s="18"/>
      <c r="RU476" s="18"/>
      <c r="RV476" s="18"/>
      <c r="RW476" s="18"/>
      <c r="RX476" s="18"/>
      <c r="RY476" s="18"/>
      <c r="RZ476" s="18"/>
      <c r="SA476" s="18"/>
      <c r="SB476" s="18"/>
      <c r="SC476" s="18"/>
      <c r="SD476" s="18"/>
      <c r="SE476" s="18"/>
      <c r="SF476" s="18"/>
      <c r="SG476" s="18"/>
      <c r="SH476" s="18"/>
      <c r="SI476" s="18"/>
      <c r="SJ476" s="18"/>
      <c r="SK476" s="18"/>
      <c r="SL476" s="18"/>
      <c r="SM476" s="18"/>
      <c r="SN476" s="18"/>
      <c r="SO476" s="18"/>
      <c r="SP476" s="18"/>
      <c r="SQ476" s="18"/>
      <c r="SR476" s="18"/>
      <c r="SS476" s="18"/>
      <c r="ST476" s="18"/>
      <c r="SU476" s="18"/>
      <c r="SV476" s="18"/>
      <c r="SW476" s="18"/>
      <c r="SX476" s="18"/>
      <c r="SY476" s="18"/>
      <c r="SZ476" s="18"/>
      <c r="TA476" s="18"/>
      <c r="TB476" s="18"/>
      <c r="TC476" s="18"/>
      <c r="TD476" s="18"/>
      <c r="TE476" s="18"/>
      <c r="TF476" s="18"/>
      <c r="TG476" s="18"/>
      <c r="TH476" s="18"/>
      <c r="TI476" s="18"/>
      <c r="TJ476" s="18"/>
      <c r="TK476" s="18"/>
      <c r="TL476" s="18"/>
      <c r="TM476" s="18"/>
      <c r="TN476" s="18"/>
      <c r="TO476" s="18"/>
      <c r="TP476" s="18"/>
      <c r="TQ476" s="18"/>
      <c r="TR476" s="18"/>
      <c r="TS476" s="18"/>
      <c r="TT476" s="18"/>
      <c r="TU476" s="18"/>
      <c r="TV476" s="18"/>
      <c r="TW476" s="18"/>
      <c r="TX476" s="18"/>
      <c r="TY476" s="18"/>
      <c r="TZ476" s="18"/>
      <c r="UA476" s="18"/>
      <c r="UB476" s="18"/>
      <c r="UC476" s="18"/>
      <c r="UD476" s="18"/>
      <c r="UE476" s="18"/>
      <c r="UF476" s="18"/>
      <c r="UG476" s="18"/>
      <c r="UH476" s="18"/>
      <c r="UI476" s="18"/>
      <c r="UJ476" s="18"/>
      <c r="UK476" s="18"/>
      <c r="UL476" s="18"/>
      <c r="UM476" s="18"/>
      <c r="UN476" s="18"/>
      <c r="UO476" s="18"/>
      <c r="UP476" s="18"/>
      <c r="UQ476" s="18"/>
      <c r="UR476" s="18"/>
      <c r="US476" s="18"/>
      <c r="UT476" s="18"/>
      <c r="UU476" s="18"/>
      <c r="UV476" s="18"/>
      <c r="UW476" s="18"/>
      <c r="UX476" s="18"/>
      <c r="UY476" s="18"/>
      <c r="UZ476" s="18"/>
      <c r="VA476" s="18"/>
      <c r="VB476" s="18"/>
      <c r="VC476" s="18"/>
      <c r="VD476" s="18"/>
      <c r="VE476" s="18"/>
      <c r="VF476" s="18"/>
      <c r="VG476" s="18"/>
      <c r="VH476" s="18"/>
      <c r="VI476" s="18"/>
      <c r="VJ476" s="18"/>
      <c r="VK476" s="18"/>
      <c r="VL476" s="18"/>
      <c r="VM476" s="18"/>
      <c r="VN476" s="18"/>
      <c r="VO476" s="18"/>
      <c r="VP476" s="18"/>
      <c r="VQ476" s="18"/>
      <c r="VR476" s="18"/>
      <c r="VS476" s="18"/>
      <c r="VT476" s="18"/>
      <c r="VU476" s="18"/>
      <c r="VV476" s="18"/>
      <c r="VW476" s="18"/>
      <c r="VX476" s="18"/>
      <c r="VY476" s="18"/>
      <c r="VZ476" s="18"/>
      <c r="WA476" s="18"/>
      <c r="WB476" s="18"/>
      <c r="WC476" s="18"/>
      <c r="WD476" s="18"/>
      <c r="WE476" s="18"/>
      <c r="WF476" s="18"/>
      <c r="WG476" s="18"/>
      <c r="WH476" s="18"/>
    </row>
    <row r="477" spans="1:606" s="18" customFormat="1" ht="91" hidden="1" x14ac:dyDescent="0.3">
      <c r="A477" s="134">
        <v>474</v>
      </c>
      <c r="B477" s="68"/>
      <c r="C477" s="25" t="s">
        <v>3631</v>
      </c>
      <c r="D477" s="25" t="s">
        <v>3678</v>
      </c>
      <c r="E477" s="63" t="s">
        <v>2730</v>
      </c>
      <c r="F477" s="84" t="s">
        <v>4161</v>
      </c>
      <c r="G477" s="68" t="s">
        <v>3249</v>
      </c>
      <c r="H477" s="68" t="s">
        <v>2179</v>
      </c>
      <c r="I477" s="68" t="s">
        <v>2005</v>
      </c>
      <c r="J477" s="68" t="str">
        <f t="shared" si="7"/>
        <v xml:space="preserve">MP501110100101. Lograr que el 100% de las entidades territoriales municipales, cuenten con Planes de gestión del riesgo en salud articulado con los actores del Sistema Nacional para la Prevención y Atención de Desastres - SNPAD, al 2023
</v>
      </c>
      <c r="K477" s="68" t="s">
        <v>767</v>
      </c>
      <c r="M477" s="68" t="s">
        <v>77</v>
      </c>
      <c r="N477" s="146">
        <v>1</v>
      </c>
      <c r="O477" s="24">
        <v>2019</v>
      </c>
      <c r="P477" s="146">
        <v>1</v>
      </c>
      <c r="Q477" s="24">
        <v>100</v>
      </c>
      <c r="R477" s="24">
        <v>100</v>
      </c>
      <c r="S477" s="24">
        <v>100</v>
      </c>
      <c r="T477" s="24">
        <v>100</v>
      </c>
      <c r="U477" s="84">
        <v>50111001</v>
      </c>
      <c r="V477" s="61" t="s">
        <v>5369</v>
      </c>
    </row>
    <row r="478" spans="1:606" s="18" customFormat="1" ht="78" hidden="1" x14ac:dyDescent="0.3">
      <c r="A478" s="134">
        <v>475</v>
      </c>
      <c r="B478" s="68"/>
      <c r="C478" s="25" t="s">
        <v>3631</v>
      </c>
      <c r="D478" s="25" t="s">
        <v>3678</v>
      </c>
      <c r="E478" s="63" t="s">
        <v>2730</v>
      </c>
      <c r="F478" s="84" t="s">
        <v>4162</v>
      </c>
      <c r="G478" s="68" t="s">
        <v>3250</v>
      </c>
      <c r="H478" s="68" t="s">
        <v>2179</v>
      </c>
      <c r="I478" s="68" t="s">
        <v>2006</v>
      </c>
      <c r="J478" s="68" t="str">
        <f t="shared" si="7"/>
        <v xml:space="preserve">MP501110100102. Lograr que el 100% de las entidades territoriales municipales apliquen adecuadamente el Reglamento Sanitario Internacional RSI 2005, durante el período de gobierno
</v>
      </c>
      <c r="K478" s="68" t="s">
        <v>767</v>
      </c>
      <c r="M478" s="68" t="s">
        <v>77</v>
      </c>
      <c r="N478" s="146">
        <v>1</v>
      </c>
      <c r="O478" s="24">
        <v>2019</v>
      </c>
      <c r="P478" s="146">
        <v>1</v>
      </c>
      <c r="Q478" s="24">
        <v>100</v>
      </c>
      <c r="R478" s="24">
        <v>100</v>
      </c>
      <c r="S478" s="24">
        <v>100</v>
      </c>
      <c r="T478" s="24">
        <v>100</v>
      </c>
      <c r="U478" s="84">
        <v>50111001</v>
      </c>
      <c r="V478" s="61" t="s">
        <v>5369</v>
      </c>
    </row>
    <row r="479" spans="1:606" s="18" customFormat="1" ht="65" hidden="1" x14ac:dyDescent="0.3">
      <c r="A479" s="134">
        <v>476</v>
      </c>
      <c r="B479" s="68"/>
      <c r="C479" s="25" t="s">
        <v>3631</v>
      </c>
      <c r="D479" s="25" t="s">
        <v>3678</v>
      </c>
      <c r="E479" s="63" t="s">
        <v>2730</v>
      </c>
      <c r="F479" s="84" t="s">
        <v>4163</v>
      </c>
      <c r="G479" s="68" t="s">
        <v>3251</v>
      </c>
      <c r="H479" s="68" t="s">
        <v>2179</v>
      </c>
      <c r="I479" s="68" t="s">
        <v>2007</v>
      </c>
      <c r="J479" s="68" t="str">
        <f t="shared" si="7"/>
        <v xml:space="preserve">MP501110100103. Regular el 100% de las atenciones en salud generadas por emergencias y desastres naturales o antrópicas que se presenten en el departamento del Valle
</v>
      </c>
      <c r="K479" s="68" t="s">
        <v>767</v>
      </c>
      <c r="M479" s="68" t="s">
        <v>77</v>
      </c>
      <c r="N479" s="146">
        <v>1</v>
      </c>
      <c r="O479" s="24">
        <v>2019</v>
      </c>
      <c r="P479" s="146">
        <v>1</v>
      </c>
      <c r="Q479" s="24">
        <v>100</v>
      </c>
      <c r="R479" s="24">
        <v>100</v>
      </c>
      <c r="S479" s="24">
        <v>100</v>
      </c>
      <c r="T479" s="24">
        <v>100</v>
      </c>
      <c r="U479" s="84">
        <v>50111001</v>
      </c>
      <c r="V479" s="61" t="s">
        <v>5369</v>
      </c>
    </row>
    <row r="480" spans="1:606" s="18" customFormat="1" ht="52" hidden="1" x14ac:dyDescent="0.3">
      <c r="A480" s="134">
        <v>477</v>
      </c>
      <c r="B480" s="68"/>
      <c r="C480" s="25" t="s">
        <v>3632</v>
      </c>
      <c r="D480" s="25" t="s">
        <v>3678</v>
      </c>
      <c r="E480" s="63" t="s">
        <v>2731</v>
      </c>
      <c r="F480" s="84" t="s">
        <v>4164</v>
      </c>
      <c r="G480" s="68" t="s">
        <v>3252</v>
      </c>
      <c r="H480" s="68" t="s">
        <v>2219</v>
      </c>
      <c r="I480" s="68" t="s">
        <v>2008</v>
      </c>
      <c r="J480" s="68" t="str">
        <f t="shared" si="7"/>
        <v xml:space="preserve">MP501110200101. Asistir al 100% de las Direcciones Locales de Salud en la formulación e implementación del Sistema de Emergencias Médicas durante el período de gobierno 
</v>
      </c>
      <c r="K480" s="68" t="s">
        <v>767</v>
      </c>
      <c r="M480" s="68" t="s">
        <v>85</v>
      </c>
      <c r="N480" s="146">
        <v>1</v>
      </c>
      <c r="O480" s="24">
        <v>2019</v>
      </c>
      <c r="P480" s="146">
        <v>1</v>
      </c>
      <c r="Q480" s="24">
        <v>100</v>
      </c>
      <c r="R480" s="24">
        <v>100</v>
      </c>
      <c r="S480" s="24">
        <v>100</v>
      </c>
      <c r="T480" s="24">
        <v>100</v>
      </c>
      <c r="U480" s="84">
        <v>50111001</v>
      </c>
      <c r="V480" s="61" t="s">
        <v>5369</v>
      </c>
    </row>
    <row r="481" spans="1:22" s="18" customFormat="1" ht="65" hidden="1" x14ac:dyDescent="0.3">
      <c r="A481" s="134">
        <v>478</v>
      </c>
      <c r="B481" s="68"/>
      <c r="C481" s="25" t="s">
        <v>3632</v>
      </c>
      <c r="D481" s="25" t="s">
        <v>3678</v>
      </c>
      <c r="E481" s="63" t="s">
        <v>2731</v>
      </c>
      <c r="F481" s="84" t="s">
        <v>4165</v>
      </c>
      <c r="G481" s="68" t="s">
        <v>3253</v>
      </c>
      <c r="H481" s="68" t="s">
        <v>2219</v>
      </c>
      <c r="I481" s="68" t="s">
        <v>2009</v>
      </c>
      <c r="J481" s="68" t="str">
        <f t="shared" si="7"/>
        <v xml:space="preserve">MP501110200102. Lograr que el 100% de las Empresas Sociales del Estado cuenten con Planes hospitalarios de emergencias actualizados anualmente al 2023
</v>
      </c>
      <c r="K481" s="68" t="s">
        <v>767</v>
      </c>
      <c r="M481" s="68" t="s">
        <v>77</v>
      </c>
      <c r="N481" s="146">
        <v>1</v>
      </c>
      <c r="O481" s="24">
        <v>2019</v>
      </c>
      <c r="P481" s="146">
        <v>1</v>
      </c>
      <c r="Q481" s="24">
        <v>100</v>
      </c>
      <c r="R481" s="24">
        <v>100</v>
      </c>
      <c r="S481" s="24">
        <v>100</v>
      </c>
      <c r="T481" s="24">
        <v>100</v>
      </c>
      <c r="U481" s="84">
        <v>50111001</v>
      </c>
      <c r="V481" s="61" t="s">
        <v>5369</v>
      </c>
    </row>
    <row r="482" spans="1:22" s="18" customFormat="1" ht="39" hidden="1" x14ac:dyDescent="0.3">
      <c r="A482" s="134">
        <v>479</v>
      </c>
      <c r="B482" s="68"/>
      <c r="C482" s="25" t="s">
        <v>3633</v>
      </c>
      <c r="D482" s="25" t="s">
        <v>3678</v>
      </c>
      <c r="E482" s="63" t="s">
        <v>2732</v>
      </c>
      <c r="F482" s="84" t="s">
        <v>4166</v>
      </c>
      <c r="G482" s="68" t="s">
        <v>3254</v>
      </c>
      <c r="H482" s="68" t="s">
        <v>1826</v>
      </c>
      <c r="I482" s="68" t="s">
        <v>1828</v>
      </c>
      <c r="J482" s="68" t="str">
        <f t="shared" si="7"/>
        <v>MP502010100101. Implementar al 100% la política de gestión del conocimiento en la gobernación del Valle del Cauca</v>
      </c>
      <c r="K482" s="68" t="s">
        <v>773</v>
      </c>
      <c r="M482" s="68" t="s">
        <v>85</v>
      </c>
      <c r="N482" s="24">
        <v>0</v>
      </c>
      <c r="O482" s="24">
        <v>2019</v>
      </c>
      <c r="P482" s="146">
        <v>1</v>
      </c>
      <c r="Q482" s="24">
        <v>0</v>
      </c>
      <c r="R482" s="24">
        <v>20</v>
      </c>
      <c r="S482" s="24">
        <v>50</v>
      </c>
      <c r="T482" s="24">
        <v>100</v>
      </c>
      <c r="U482" s="84">
        <v>50201001</v>
      </c>
      <c r="V482" s="61" t="s">
        <v>5148</v>
      </c>
    </row>
    <row r="483" spans="1:22" s="18" customFormat="1" ht="39" hidden="1" x14ac:dyDescent="0.3">
      <c r="A483" s="134">
        <v>480</v>
      </c>
      <c r="B483" s="68"/>
      <c r="C483" s="25" t="s">
        <v>3633</v>
      </c>
      <c r="D483" s="25" t="s">
        <v>3678</v>
      </c>
      <c r="E483" s="63" t="s">
        <v>2732</v>
      </c>
      <c r="F483" s="84" t="s">
        <v>4167</v>
      </c>
      <c r="G483" s="68" t="s">
        <v>3255</v>
      </c>
      <c r="H483" s="68" t="s">
        <v>1826</v>
      </c>
      <c r="I483" s="68" t="s">
        <v>1461</v>
      </c>
      <c r="J483" s="68" t="str">
        <f t="shared" si="7"/>
        <v>MP502010100102. Operar 1 observatorio Valle INN para coadyudar a la reactivación económica del departamento durante el cuatrienio</v>
      </c>
      <c r="K483" s="68" t="s">
        <v>484</v>
      </c>
      <c r="M483" s="68" t="s">
        <v>85</v>
      </c>
      <c r="N483" s="24">
        <v>0</v>
      </c>
      <c r="O483" s="24">
        <v>2019</v>
      </c>
      <c r="P483" s="24">
        <v>1</v>
      </c>
      <c r="Q483" s="24">
        <v>0</v>
      </c>
      <c r="R483" s="24">
        <v>1</v>
      </c>
      <c r="S483" s="24">
        <v>1</v>
      </c>
      <c r="T483" s="24">
        <v>1</v>
      </c>
      <c r="U483" s="84">
        <v>50201001</v>
      </c>
      <c r="V483" s="61" t="s">
        <v>5148</v>
      </c>
    </row>
    <row r="484" spans="1:22" s="18" customFormat="1" ht="65" hidden="1" x14ac:dyDescent="0.3">
      <c r="A484" s="134">
        <v>481</v>
      </c>
      <c r="B484" s="68"/>
      <c r="C484" s="25" t="s">
        <v>3633</v>
      </c>
      <c r="D484" s="25" t="s">
        <v>3679</v>
      </c>
      <c r="E484" s="63" t="s">
        <v>2733</v>
      </c>
      <c r="F484" s="84" t="s">
        <v>4168</v>
      </c>
      <c r="G484" s="68" t="s">
        <v>3256</v>
      </c>
      <c r="H484" s="68" t="s">
        <v>1826</v>
      </c>
      <c r="I484" s="68" t="s">
        <v>1830</v>
      </c>
      <c r="J484" s="68" t="str">
        <f t="shared" si="7"/>
        <v>MP502010100201. Mantener actualizado y operando el Sistema de Gestión Social Integral, SIGESI - eGOV Gobierno electrónico y sus plataformas asociadas, en el Valle del Cauca, durante el período de gobierno</v>
      </c>
      <c r="K484" s="68" t="s">
        <v>342</v>
      </c>
      <c r="M484" s="68" t="s">
        <v>77</v>
      </c>
      <c r="N484" s="24">
        <v>1</v>
      </c>
      <c r="O484" s="24">
        <v>2019</v>
      </c>
      <c r="P484" s="24">
        <v>1</v>
      </c>
      <c r="Q484" s="24">
        <v>1</v>
      </c>
      <c r="R484" s="24">
        <v>1</v>
      </c>
      <c r="S484" s="24">
        <v>1</v>
      </c>
      <c r="T484" s="24">
        <v>1</v>
      </c>
      <c r="U484" s="84">
        <v>50201002</v>
      </c>
      <c r="V484" s="61" t="s">
        <v>5149</v>
      </c>
    </row>
    <row r="485" spans="1:22" s="18" customFormat="1" ht="52" hidden="1" x14ac:dyDescent="0.3">
      <c r="A485" s="134">
        <v>482</v>
      </c>
      <c r="B485" s="68"/>
      <c r="C485" s="25" t="s">
        <v>3633</v>
      </c>
      <c r="D485" s="25" t="s">
        <v>3679</v>
      </c>
      <c r="E485" s="63" t="s">
        <v>2733</v>
      </c>
      <c r="F485" s="84" t="s">
        <v>4169</v>
      </c>
      <c r="G485" s="68" t="s">
        <v>3257</v>
      </c>
      <c r="H485" s="68" t="s">
        <v>1826</v>
      </c>
      <c r="I485" s="68" t="s">
        <v>1462</v>
      </c>
      <c r="J485" s="68" t="str">
        <f t="shared" si="7"/>
        <v xml:space="preserve">MP502010100202. Construir 1 plataforma dentro del Sistema de Gestión Social Integral SIGESI, asociada a la poblaciones vulnerables que atiende la subsecretaría de Prosperidad Social </v>
      </c>
      <c r="K485" s="68" t="s">
        <v>342</v>
      </c>
      <c r="M485" s="68" t="s">
        <v>85</v>
      </c>
      <c r="N485" s="24">
        <v>0</v>
      </c>
      <c r="O485" s="24">
        <v>2019</v>
      </c>
      <c r="P485" s="24">
        <v>1</v>
      </c>
      <c r="Q485" s="24">
        <v>0</v>
      </c>
      <c r="R485" s="24">
        <v>1</v>
      </c>
      <c r="S485" s="24">
        <v>1</v>
      </c>
      <c r="T485" s="24">
        <v>1</v>
      </c>
      <c r="U485" s="84">
        <v>50201002</v>
      </c>
      <c r="V485" s="61" t="s">
        <v>5149</v>
      </c>
    </row>
    <row r="486" spans="1:22" s="18" customFormat="1" ht="39" hidden="1" x14ac:dyDescent="0.3">
      <c r="A486" s="134">
        <v>483</v>
      </c>
      <c r="B486" s="68"/>
      <c r="C486" s="25" t="s">
        <v>3633</v>
      </c>
      <c r="D486" s="25" t="s">
        <v>3679</v>
      </c>
      <c r="E486" s="63" t="s">
        <v>2733</v>
      </c>
      <c r="F486" s="84" t="s">
        <v>4170</v>
      </c>
      <c r="G486" s="68" t="s">
        <v>3258</v>
      </c>
      <c r="H486" s="68" t="s">
        <v>1826</v>
      </c>
      <c r="I486" s="68" t="s">
        <v>1463</v>
      </c>
      <c r="J486" s="68" t="str">
        <f t="shared" si="7"/>
        <v xml:space="preserve">MP502010100203. Construir 1 plataforma dentro del Sistema de Gestión Social Integral SIGESI, para el desarrollo de la política de la acción comunal </v>
      </c>
      <c r="K486" s="68" t="s">
        <v>342</v>
      </c>
      <c r="M486" s="68" t="s">
        <v>85</v>
      </c>
      <c r="N486" s="24">
        <v>0</v>
      </c>
      <c r="O486" s="24">
        <v>2019</v>
      </c>
      <c r="P486" s="24">
        <v>1</v>
      </c>
      <c r="Q486" s="24">
        <v>0</v>
      </c>
      <c r="R486" s="24">
        <v>1</v>
      </c>
      <c r="S486" s="24">
        <v>1</v>
      </c>
      <c r="T486" s="24">
        <v>1</v>
      </c>
      <c r="U486" s="84">
        <v>50201002</v>
      </c>
      <c r="V486" s="61" t="s">
        <v>5149</v>
      </c>
    </row>
    <row r="487" spans="1:22" s="18" customFormat="1" ht="65" hidden="1" x14ac:dyDescent="0.3">
      <c r="A487" s="134">
        <v>484</v>
      </c>
      <c r="B487" s="68"/>
      <c r="C487" s="25" t="s">
        <v>3633</v>
      </c>
      <c r="D487" s="25" t="s">
        <v>3679</v>
      </c>
      <c r="E487" s="63" t="s">
        <v>2733</v>
      </c>
      <c r="F487" s="84" t="s">
        <v>4171</v>
      </c>
      <c r="G487" s="68" t="s">
        <v>3259</v>
      </c>
      <c r="H487" s="68" t="s">
        <v>1826</v>
      </c>
      <c r="I487" s="68" t="s">
        <v>1464</v>
      </c>
      <c r="J487" s="68" t="str">
        <f t="shared" si="7"/>
        <v>MP502010100204. Elaborar al menos 3 publicaciones, que den cuenta de avances en las políticas públicas poblaciones o en relación con fenómenos sociales y de la gestión pública, una por año</v>
      </c>
      <c r="K487" s="68" t="s">
        <v>342</v>
      </c>
      <c r="M487" s="68" t="s">
        <v>85</v>
      </c>
      <c r="N487" s="24">
        <v>0</v>
      </c>
      <c r="O487" s="24">
        <v>2019</v>
      </c>
      <c r="P487" s="24">
        <v>3</v>
      </c>
      <c r="Q487" s="24">
        <v>0</v>
      </c>
      <c r="R487" s="24">
        <v>1</v>
      </c>
      <c r="S487" s="24">
        <v>2</v>
      </c>
      <c r="T487" s="24">
        <v>3</v>
      </c>
      <c r="U487" s="84">
        <v>50201002</v>
      </c>
      <c r="V487" s="61" t="s">
        <v>5149</v>
      </c>
    </row>
    <row r="488" spans="1:22" s="18" customFormat="1" ht="52" hidden="1" x14ac:dyDescent="0.3">
      <c r="A488" s="134">
        <v>485</v>
      </c>
      <c r="B488" s="68"/>
      <c r="C488" s="25" t="s">
        <v>3633</v>
      </c>
      <c r="D488" s="25" t="s">
        <v>3679</v>
      </c>
      <c r="E488" s="63" t="s">
        <v>2733</v>
      </c>
      <c r="F488" s="84" t="s">
        <v>4172</v>
      </c>
      <c r="G488" s="68" t="s">
        <v>3260</v>
      </c>
      <c r="H488" s="68" t="s">
        <v>1826</v>
      </c>
      <c r="I488" s="68" t="s">
        <v>929</v>
      </c>
      <c r="J488" s="68" t="str">
        <f t="shared" si="7"/>
        <v>MP502010100205. Mantener 1 centro multimedial Mediux como una herramienta comunicacional al servicio de la sociedad civil y la institucionalidad</v>
      </c>
      <c r="K488" s="68" t="s">
        <v>342</v>
      </c>
      <c r="M488" s="68" t="s">
        <v>77</v>
      </c>
      <c r="N488" s="24">
        <v>1</v>
      </c>
      <c r="O488" s="24">
        <v>2019</v>
      </c>
      <c r="P488" s="24">
        <v>1</v>
      </c>
      <c r="Q488" s="24">
        <v>1</v>
      </c>
      <c r="R488" s="24">
        <v>1</v>
      </c>
      <c r="S488" s="24">
        <v>1</v>
      </c>
      <c r="T488" s="24">
        <v>1</v>
      </c>
      <c r="U488" s="84">
        <v>50201002</v>
      </c>
      <c r="V488" s="61" t="s">
        <v>5149</v>
      </c>
    </row>
    <row r="489" spans="1:22" s="18" customFormat="1" ht="65" hidden="1" x14ac:dyDescent="0.3">
      <c r="A489" s="134">
        <v>486</v>
      </c>
      <c r="B489" s="68"/>
      <c r="C489" s="25" t="s">
        <v>3633</v>
      </c>
      <c r="D489" s="25" t="s">
        <v>3679</v>
      </c>
      <c r="E489" s="63" t="s">
        <v>2733</v>
      </c>
      <c r="F489" s="84" t="s">
        <v>4173</v>
      </c>
      <c r="G489" s="68" t="s">
        <v>3261</v>
      </c>
      <c r="H489" s="68" t="s">
        <v>1826</v>
      </c>
      <c r="I489" s="68" t="s">
        <v>931</v>
      </c>
      <c r="J489" s="68" t="str">
        <f t="shared" si="7"/>
        <v>MP502010100206. Efectuar la articulación entre la plataforma OGEN y el sistema Social Integral del Valle del Cauca para la adecuada presentación de indicadores sobre asuntos de género, en el cuatrienio</v>
      </c>
      <c r="K489" s="68" t="s">
        <v>187</v>
      </c>
      <c r="M489" s="68" t="s">
        <v>85</v>
      </c>
      <c r="N489" s="24">
        <v>0</v>
      </c>
      <c r="O489" s="24">
        <v>2019</v>
      </c>
      <c r="P489" s="24">
        <v>1</v>
      </c>
      <c r="Q489" s="24">
        <v>1</v>
      </c>
      <c r="R489" s="24">
        <v>1</v>
      </c>
      <c r="S489" s="24">
        <v>1</v>
      </c>
      <c r="T489" s="24">
        <v>1</v>
      </c>
      <c r="U489" s="84">
        <v>50201002</v>
      </c>
      <c r="V489" s="61" t="s">
        <v>5149</v>
      </c>
    </row>
    <row r="490" spans="1:22" s="18" customFormat="1" ht="52" hidden="1" x14ac:dyDescent="0.3">
      <c r="A490" s="134">
        <v>487</v>
      </c>
      <c r="B490" s="68"/>
      <c r="C490" s="25" t="s">
        <v>3633</v>
      </c>
      <c r="D490" s="25" t="s">
        <v>3679</v>
      </c>
      <c r="E490" s="63" t="s">
        <v>2733</v>
      </c>
      <c r="F490" s="84" t="s">
        <v>4174</v>
      </c>
      <c r="G490" s="68" t="s">
        <v>3262</v>
      </c>
      <c r="H490" s="68" t="s">
        <v>1826</v>
      </c>
      <c r="I490" s="68" t="s">
        <v>1832</v>
      </c>
      <c r="J490" s="68" t="str">
        <f t="shared" si="7"/>
        <v>MP502010100207. Asegurar que el 100% de los casos de violencia contra la mujer, reportados en OGEN, sean atendidos oportunamente, durante el periodo de gobierno</v>
      </c>
      <c r="K490" s="68" t="s">
        <v>187</v>
      </c>
      <c r="M490" s="68" t="s">
        <v>85</v>
      </c>
      <c r="N490" s="24">
        <v>0</v>
      </c>
      <c r="O490" s="24">
        <v>2019</v>
      </c>
      <c r="P490" s="146">
        <v>1</v>
      </c>
      <c r="Q490" s="24">
        <v>100</v>
      </c>
      <c r="R490" s="24">
        <v>100</v>
      </c>
      <c r="S490" s="24">
        <v>100</v>
      </c>
      <c r="T490" s="24">
        <v>100</v>
      </c>
      <c r="U490" s="84">
        <v>50201002</v>
      </c>
      <c r="V490" s="61" t="s">
        <v>5149</v>
      </c>
    </row>
    <row r="491" spans="1:22" s="18" customFormat="1" ht="52" hidden="1" x14ac:dyDescent="0.3">
      <c r="A491" s="134">
        <v>488</v>
      </c>
      <c r="B491" s="68"/>
      <c r="C491" s="25" t="s">
        <v>3634</v>
      </c>
      <c r="D491" s="25" t="s">
        <v>3678</v>
      </c>
      <c r="E491" s="63" t="s">
        <v>2734</v>
      </c>
      <c r="F491" s="84" t="s">
        <v>4175</v>
      </c>
      <c r="G491" s="68" t="s">
        <v>3263</v>
      </c>
      <c r="H491" s="68" t="s">
        <v>2170</v>
      </c>
      <c r="I491" s="68" t="s">
        <v>1467</v>
      </c>
      <c r="J491" s="68" t="str">
        <f t="shared" si="7"/>
        <v>MP502020100101. Conectar a 208 establecimientos de salud como hospitales, centros de salud y puestos de salud con conectividad en Internet</v>
      </c>
      <c r="K491" s="68" t="s">
        <v>936</v>
      </c>
      <c r="M491" s="68" t="s">
        <v>85</v>
      </c>
      <c r="N491" s="24">
        <v>0</v>
      </c>
      <c r="O491" s="24">
        <v>2019</v>
      </c>
      <c r="P491" s="24">
        <v>208</v>
      </c>
      <c r="Q491" s="24">
        <v>0</v>
      </c>
      <c r="R491" s="24">
        <v>70</v>
      </c>
      <c r="S491" s="24">
        <v>140</v>
      </c>
      <c r="T491" s="24">
        <v>208</v>
      </c>
      <c r="U491" s="84">
        <v>50202001</v>
      </c>
      <c r="V491" s="61" t="s">
        <v>5150</v>
      </c>
    </row>
    <row r="492" spans="1:22" s="18" customFormat="1" ht="65" hidden="1" x14ac:dyDescent="0.3">
      <c r="A492" s="134">
        <v>489</v>
      </c>
      <c r="B492" s="68"/>
      <c r="C492" s="25" t="s">
        <v>3634</v>
      </c>
      <c r="D492" s="25" t="s">
        <v>3678</v>
      </c>
      <c r="E492" s="63" t="s">
        <v>2734</v>
      </c>
      <c r="F492" s="84" t="s">
        <v>4176</v>
      </c>
      <c r="G492" s="68" t="s">
        <v>3264</v>
      </c>
      <c r="H492" s="68" t="s">
        <v>2170</v>
      </c>
      <c r="I492" s="68" t="s">
        <v>938</v>
      </c>
      <c r="J492" s="68" t="str">
        <f t="shared" si="7"/>
        <v>MP502020100102. Incrementar en 250 la cobertura a Internet de establecimientos de los sector socio-economicos del área urbana y rural, ubicados en las micro-regiones del departamento con enfasis en los lugares desconectados</v>
      </c>
      <c r="K492" s="68" t="s">
        <v>936</v>
      </c>
      <c r="M492" s="68" t="s">
        <v>85</v>
      </c>
      <c r="N492" s="24">
        <v>145</v>
      </c>
      <c r="O492" s="24">
        <v>2019</v>
      </c>
      <c r="P492" s="24">
        <v>395</v>
      </c>
      <c r="Q492" s="24">
        <v>0</v>
      </c>
      <c r="R492" s="24">
        <v>195</v>
      </c>
      <c r="S492" s="24">
        <v>345</v>
      </c>
      <c r="T492" s="24">
        <v>395</v>
      </c>
      <c r="U492" s="84">
        <v>50202001</v>
      </c>
      <c r="V492" s="61" t="s">
        <v>5150</v>
      </c>
    </row>
    <row r="493" spans="1:22" s="18" customFormat="1" ht="65" hidden="1" x14ac:dyDescent="0.3">
      <c r="A493" s="134">
        <v>490</v>
      </c>
      <c r="B493" s="68"/>
      <c r="C493" s="25" t="s">
        <v>3634</v>
      </c>
      <c r="D493" s="25" t="s">
        <v>3678</v>
      </c>
      <c r="E493" s="63" t="s">
        <v>2734</v>
      </c>
      <c r="F493" s="84" t="s">
        <v>4177</v>
      </c>
      <c r="G493" s="68" t="s">
        <v>3265</v>
      </c>
      <c r="H493" s="68" t="s">
        <v>2170</v>
      </c>
      <c r="I493" s="68" t="s">
        <v>1468</v>
      </c>
      <c r="J493" s="68" t="str">
        <f t="shared" si="7"/>
        <v>MP502020100103. Estructurar 4 fases del Nodo de interconexión y prestador de servicios de internet, NAP Pacífico (Network Access Point/Node) Cali, del departamento del Valle del Cauca durante el periodo de gobierno</v>
      </c>
      <c r="K493" s="68" t="s">
        <v>936</v>
      </c>
      <c r="M493" s="68" t="s">
        <v>85</v>
      </c>
      <c r="N493" s="24">
        <v>0</v>
      </c>
      <c r="O493" s="24">
        <v>2019</v>
      </c>
      <c r="P493" s="24">
        <v>4</v>
      </c>
      <c r="Q493" s="24">
        <v>0</v>
      </c>
      <c r="R493" s="24">
        <v>2</v>
      </c>
      <c r="S493" s="24">
        <v>4</v>
      </c>
      <c r="T493" s="24">
        <v>4</v>
      </c>
      <c r="U493" s="84">
        <v>50202001</v>
      </c>
      <c r="V493" s="61" t="s">
        <v>5150</v>
      </c>
    </row>
    <row r="494" spans="1:22" s="18" customFormat="1" ht="39" hidden="1" x14ac:dyDescent="0.3">
      <c r="A494" s="134">
        <v>491</v>
      </c>
      <c r="B494" s="68"/>
      <c r="C494" s="25" t="s">
        <v>3635</v>
      </c>
      <c r="D494" s="25" t="s">
        <v>3679</v>
      </c>
      <c r="E494" s="63" t="s">
        <v>2735</v>
      </c>
      <c r="F494" s="84" t="s">
        <v>4178</v>
      </c>
      <c r="G494" s="68" t="s">
        <v>3266</v>
      </c>
      <c r="H494" s="68" t="s">
        <v>2172</v>
      </c>
      <c r="I494" s="68" t="s">
        <v>940</v>
      </c>
      <c r="J494" s="68" t="str">
        <f t="shared" si="7"/>
        <v>MP502020200201. Mantener 5 sistemas de información de misión crítica y core de negocio de la Gobernación del Valle</v>
      </c>
      <c r="K494" s="68" t="s">
        <v>936</v>
      </c>
      <c r="M494" s="68" t="s">
        <v>77</v>
      </c>
      <c r="N494" s="24">
        <v>5</v>
      </c>
      <c r="O494" s="24">
        <v>2019</v>
      </c>
      <c r="P494" s="24">
        <v>5</v>
      </c>
      <c r="Q494" s="24">
        <v>5</v>
      </c>
      <c r="R494" s="24">
        <v>5</v>
      </c>
      <c r="S494" s="24">
        <v>5</v>
      </c>
      <c r="T494" s="24">
        <v>5</v>
      </c>
      <c r="U494" s="84">
        <v>50202002</v>
      </c>
      <c r="V494" s="61" t="s">
        <v>5151</v>
      </c>
    </row>
    <row r="495" spans="1:22" s="18" customFormat="1" ht="52" hidden="1" x14ac:dyDescent="0.3">
      <c r="A495" s="134">
        <v>492</v>
      </c>
      <c r="B495" s="68"/>
      <c r="C495" s="25" t="s">
        <v>3635</v>
      </c>
      <c r="D495" s="25" t="s">
        <v>3679</v>
      </c>
      <c r="E495" s="63" t="s">
        <v>2735</v>
      </c>
      <c r="F495" s="84" t="s">
        <v>4179</v>
      </c>
      <c r="G495" s="68" t="s">
        <v>3267</v>
      </c>
      <c r="H495" s="68" t="s">
        <v>2172</v>
      </c>
      <c r="I495" s="68" t="s">
        <v>941</v>
      </c>
      <c r="J495" s="68" t="str">
        <f t="shared" si="7"/>
        <v>MP502020200202. Mantener 1 infraestructura tecnológica de Datacenter, servidores en la nube, equipos y dispositivos de ofimática de la gobernación del Valle del Cauca</v>
      </c>
      <c r="K495" s="68" t="s">
        <v>936</v>
      </c>
      <c r="M495" s="68" t="s">
        <v>77</v>
      </c>
      <c r="N495" s="24">
        <v>1</v>
      </c>
      <c r="O495" s="24">
        <v>2019</v>
      </c>
      <c r="P495" s="24">
        <v>1</v>
      </c>
      <c r="Q495" s="24">
        <v>1</v>
      </c>
      <c r="R495" s="24">
        <v>1</v>
      </c>
      <c r="S495" s="24">
        <v>1</v>
      </c>
      <c r="T495" s="24">
        <v>1</v>
      </c>
      <c r="U495" s="84">
        <v>50202002</v>
      </c>
      <c r="V495" s="61" t="s">
        <v>5151</v>
      </c>
    </row>
    <row r="496" spans="1:22" s="18" customFormat="1" ht="39" hidden="1" x14ac:dyDescent="0.3">
      <c r="A496" s="134">
        <v>493</v>
      </c>
      <c r="B496" s="68"/>
      <c r="C496" s="25" t="s">
        <v>3636</v>
      </c>
      <c r="D496" s="25" t="s">
        <v>3678</v>
      </c>
      <c r="E496" s="63" t="s">
        <v>2736</v>
      </c>
      <c r="F496" s="84" t="s">
        <v>4180</v>
      </c>
      <c r="G496" s="68" t="s">
        <v>3455</v>
      </c>
      <c r="H496" s="68" t="s">
        <v>1473</v>
      </c>
      <c r="I496" s="68" t="s">
        <v>945</v>
      </c>
      <c r="J496" s="68" t="str">
        <f t="shared" si="7"/>
        <v>MP503010100101. Adecuar 1 infraestructura física para mejorar la atención a las comunidades étnicas del departamento</v>
      </c>
      <c r="K496" s="68" t="s">
        <v>171</v>
      </c>
      <c r="M496" s="68" t="s">
        <v>85</v>
      </c>
      <c r="N496" s="24">
        <v>1</v>
      </c>
      <c r="O496" s="24">
        <v>2019</v>
      </c>
      <c r="P496" s="24">
        <v>1</v>
      </c>
      <c r="Q496" s="24">
        <v>0</v>
      </c>
      <c r="R496" s="24">
        <v>0</v>
      </c>
      <c r="S496" s="24">
        <v>1</v>
      </c>
      <c r="T496" s="24">
        <v>1</v>
      </c>
      <c r="U496" s="84">
        <v>50301001</v>
      </c>
      <c r="V496" s="61" t="s">
        <v>5152</v>
      </c>
    </row>
    <row r="497" spans="1:22" s="18" customFormat="1" ht="52" hidden="1" x14ac:dyDescent="0.3">
      <c r="A497" s="134">
        <v>494</v>
      </c>
      <c r="B497" s="68"/>
      <c r="C497" s="25" t="s">
        <v>3636</v>
      </c>
      <c r="D497" s="25" t="s">
        <v>3679</v>
      </c>
      <c r="E497" s="63" t="s">
        <v>2737</v>
      </c>
      <c r="F497" s="84" t="s">
        <v>4181</v>
      </c>
      <c r="G497" s="68" t="s">
        <v>3461</v>
      </c>
      <c r="H497" s="68" t="s">
        <v>1473</v>
      </c>
      <c r="I497" s="68" t="s">
        <v>947</v>
      </c>
      <c r="J497" s="68" t="str">
        <f t="shared" si="7"/>
        <v>MP503010100201. Actualizar una cadena de valor del modelo de operación por procesos de la Gobernación del Valle del Cauca anualmente, durante el periodo de gobierno</v>
      </c>
      <c r="K497" s="68" t="s">
        <v>435</v>
      </c>
      <c r="M497" s="68" t="s">
        <v>77</v>
      </c>
      <c r="N497" s="24">
        <v>1</v>
      </c>
      <c r="O497" s="24">
        <v>2019</v>
      </c>
      <c r="P497" s="24">
        <v>1</v>
      </c>
      <c r="Q497" s="24">
        <v>1</v>
      </c>
      <c r="R497" s="24">
        <v>1</v>
      </c>
      <c r="S497" s="24">
        <v>1</v>
      </c>
      <c r="T497" s="24">
        <v>1</v>
      </c>
      <c r="U497" s="84">
        <v>50301002</v>
      </c>
      <c r="V497" s="61" t="s">
        <v>5153</v>
      </c>
    </row>
    <row r="498" spans="1:22" s="18" customFormat="1" ht="52" hidden="1" x14ac:dyDescent="0.3">
      <c r="A498" s="134">
        <v>495</v>
      </c>
      <c r="B498" s="68"/>
      <c r="C498" s="25" t="s">
        <v>3636</v>
      </c>
      <c r="D498" s="25" t="s">
        <v>3679</v>
      </c>
      <c r="E498" s="63" t="s">
        <v>2737</v>
      </c>
      <c r="F498" s="84" t="s">
        <v>4182</v>
      </c>
      <c r="G498" s="68" t="s">
        <v>3462</v>
      </c>
      <c r="H498" s="68" t="s">
        <v>1473</v>
      </c>
      <c r="I498" s="68" t="s">
        <v>949</v>
      </c>
      <c r="J498" s="68" t="str">
        <f t="shared" si="7"/>
        <v>MP503010100202. Implementar un Modelo Departamental de gestión pública eficiente al servicio del ciudadano anualmente durante el periodo de gobierno</v>
      </c>
      <c r="K498" s="68" t="s">
        <v>435</v>
      </c>
      <c r="M498" s="68" t="s">
        <v>85</v>
      </c>
      <c r="N498" s="24">
        <v>0</v>
      </c>
      <c r="O498" s="24">
        <v>2019</v>
      </c>
      <c r="P498" s="24">
        <v>1</v>
      </c>
      <c r="Q498" s="24">
        <v>1</v>
      </c>
      <c r="R498" s="24">
        <v>1</v>
      </c>
      <c r="S498" s="24">
        <v>1</v>
      </c>
      <c r="T498" s="24">
        <v>1</v>
      </c>
      <c r="U498" s="84">
        <v>50301002</v>
      </c>
      <c r="V498" s="61" t="s">
        <v>5153</v>
      </c>
    </row>
    <row r="499" spans="1:22" s="18" customFormat="1" ht="52" hidden="1" x14ac:dyDescent="0.3">
      <c r="A499" s="134">
        <v>496</v>
      </c>
      <c r="B499" s="68"/>
      <c r="C499" s="25" t="s">
        <v>3636</v>
      </c>
      <c r="D499" s="25" t="s">
        <v>3679</v>
      </c>
      <c r="E499" s="63" t="s">
        <v>2737</v>
      </c>
      <c r="F499" s="84" t="s">
        <v>4183</v>
      </c>
      <c r="G499" s="68" t="s">
        <v>3463</v>
      </c>
      <c r="H499" s="68" t="s">
        <v>1473</v>
      </c>
      <c r="I499" s="68" t="s">
        <v>951</v>
      </c>
      <c r="J499" s="68" t="str">
        <f t="shared" si="7"/>
        <v>MP503010100203. Operativizar 1 Centro Integrado de Servicios (CIS) en el Departamento del Valle del Cauca durante el periodo de gobierno</v>
      </c>
      <c r="K499" s="68" t="s">
        <v>435</v>
      </c>
      <c r="M499" s="68" t="s">
        <v>85</v>
      </c>
      <c r="N499" s="24">
        <v>0</v>
      </c>
      <c r="O499" s="24">
        <v>2019</v>
      </c>
      <c r="P499" s="24">
        <v>1</v>
      </c>
      <c r="Q499" s="24">
        <v>1</v>
      </c>
      <c r="R499" s="24">
        <v>1</v>
      </c>
      <c r="S499" s="24">
        <v>1</v>
      </c>
      <c r="T499" s="24">
        <v>1</v>
      </c>
      <c r="U499" s="84">
        <v>50301002</v>
      </c>
      <c r="V499" s="61" t="s">
        <v>5153</v>
      </c>
    </row>
    <row r="500" spans="1:22" s="18" customFormat="1" ht="39" hidden="1" x14ac:dyDescent="0.3">
      <c r="A500" s="134">
        <v>497</v>
      </c>
      <c r="B500" s="68"/>
      <c r="C500" s="25" t="s">
        <v>3636</v>
      </c>
      <c r="D500" s="25" t="s">
        <v>3679</v>
      </c>
      <c r="E500" s="63" t="s">
        <v>2737</v>
      </c>
      <c r="F500" s="84" t="s">
        <v>4184</v>
      </c>
      <c r="G500" s="68" t="s">
        <v>3464</v>
      </c>
      <c r="H500" s="68" t="s">
        <v>1473</v>
      </c>
      <c r="I500" s="68" t="s">
        <v>2010</v>
      </c>
      <c r="J500" s="68" t="str">
        <f t="shared" si="7"/>
        <v>MP503010100204. Implementar en 85% el Modelo Integrado de Planeación y Gestión MIPG a nivel central durante el periodo de gobierno</v>
      </c>
      <c r="K500" s="68" t="s">
        <v>435</v>
      </c>
      <c r="M500" s="68" t="s">
        <v>85</v>
      </c>
      <c r="N500" s="146">
        <v>0.79</v>
      </c>
      <c r="O500" s="24">
        <v>2018</v>
      </c>
      <c r="P500" s="146">
        <v>0.85</v>
      </c>
      <c r="Q500" s="24">
        <v>79</v>
      </c>
      <c r="R500" s="24">
        <v>82</v>
      </c>
      <c r="S500" s="24">
        <v>84</v>
      </c>
      <c r="T500" s="24">
        <v>85</v>
      </c>
      <c r="U500" s="84">
        <v>50301002</v>
      </c>
      <c r="V500" s="61" t="s">
        <v>5153</v>
      </c>
    </row>
    <row r="501" spans="1:22" s="18" customFormat="1" ht="52" hidden="1" x14ac:dyDescent="0.3">
      <c r="A501" s="134">
        <v>498</v>
      </c>
      <c r="B501" s="68"/>
      <c r="C501" s="25" t="s">
        <v>3636</v>
      </c>
      <c r="D501" s="25" t="s">
        <v>3679</v>
      </c>
      <c r="E501" s="63" t="s">
        <v>2737</v>
      </c>
      <c r="F501" s="84" t="s">
        <v>4185</v>
      </c>
      <c r="G501" s="68" t="s">
        <v>3465</v>
      </c>
      <c r="H501" s="68" t="s">
        <v>1473</v>
      </c>
      <c r="I501" s="68" t="s">
        <v>954</v>
      </c>
      <c r="J501" s="68" t="str">
        <f t="shared" si="7"/>
        <v>MP503010100205. Implementar 1 Política de Servicio al Ciudadano bajo los lineamientos del MIPG anualmente, durante el periodo de gobierno</v>
      </c>
      <c r="K501" s="68" t="s">
        <v>435</v>
      </c>
      <c r="M501" s="68" t="s">
        <v>85</v>
      </c>
      <c r="N501" s="24">
        <v>0</v>
      </c>
      <c r="O501" s="24">
        <v>2019</v>
      </c>
      <c r="P501" s="24">
        <v>1</v>
      </c>
      <c r="Q501" s="24">
        <v>1</v>
      </c>
      <c r="R501" s="24">
        <v>1</v>
      </c>
      <c r="S501" s="24">
        <v>1</v>
      </c>
      <c r="T501" s="24">
        <v>1</v>
      </c>
      <c r="U501" s="84">
        <v>50301002</v>
      </c>
      <c r="V501" s="61" t="s">
        <v>5153</v>
      </c>
    </row>
    <row r="502" spans="1:22" s="18" customFormat="1" ht="52" hidden="1" x14ac:dyDescent="0.3">
      <c r="A502" s="134">
        <v>499</v>
      </c>
      <c r="B502" s="68"/>
      <c r="C502" s="25" t="s">
        <v>3636</v>
      </c>
      <c r="D502" s="25" t="s">
        <v>3679</v>
      </c>
      <c r="E502" s="63" t="s">
        <v>2737</v>
      </c>
      <c r="F502" s="84" t="s">
        <v>4186</v>
      </c>
      <c r="G502" s="68" t="s">
        <v>3466</v>
      </c>
      <c r="H502" s="68" t="s">
        <v>1473</v>
      </c>
      <c r="I502" s="68" t="s">
        <v>956</v>
      </c>
      <c r="J502" s="68" t="str">
        <f t="shared" si="7"/>
        <v>MP503010100206. Implementar una Política de Gestión Documental bajo los lineamientos del MIPG anualmente, durante el periodo de gobierno</v>
      </c>
      <c r="K502" s="68" t="s">
        <v>435</v>
      </c>
      <c r="M502" s="68" t="s">
        <v>85</v>
      </c>
      <c r="N502" s="24">
        <v>0</v>
      </c>
      <c r="O502" s="24">
        <v>2019</v>
      </c>
      <c r="P502" s="24">
        <v>1</v>
      </c>
      <c r="Q502" s="24">
        <v>1</v>
      </c>
      <c r="R502" s="24">
        <v>1</v>
      </c>
      <c r="S502" s="24">
        <v>1</v>
      </c>
      <c r="T502" s="24">
        <v>1</v>
      </c>
      <c r="U502" s="84">
        <v>50301002</v>
      </c>
      <c r="V502" s="61" t="s">
        <v>5153</v>
      </c>
    </row>
    <row r="503" spans="1:22" s="18" customFormat="1" ht="52" hidden="1" x14ac:dyDescent="0.3">
      <c r="A503" s="134">
        <v>500</v>
      </c>
      <c r="B503" s="68"/>
      <c r="C503" s="25" t="s">
        <v>3636</v>
      </c>
      <c r="D503" s="25" t="s">
        <v>3679</v>
      </c>
      <c r="E503" s="63" t="s">
        <v>2737</v>
      </c>
      <c r="F503" s="84" t="s">
        <v>4187</v>
      </c>
      <c r="G503" s="68" t="s">
        <v>3467</v>
      </c>
      <c r="H503" s="68" t="s">
        <v>1473</v>
      </c>
      <c r="I503" s="68" t="s">
        <v>958</v>
      </c>
      <c r="J503" s="68" t="str">
        <f t="shared" si="7"/>
        <v>MP503010100207. Implementar una Política de Racionalización de Trámites bajo los lineamientos del MIPG anualmente, durante el periodo de gobierno</v>
      </c>
      <c r="K503" s="68" t="s">
        <v>435</v>
      </c>
      <c r="M503" s="68" t="s">
        <v>85</v>
      </c>
      <c r="N503" s="24">
        <v>0</v>
      </c>
      <c r="O503" s="24">
        <v>2019</v>
      </c>
      <c r="P503" s="24">
        <v>1</v>
      </c>
      <c r="Q503" s="24">
        <v>1</v>
      </c>
      <c r="R503" s="24">
        <v>1</v>
      </c>
      <c r="S503" s="24">
        <v>1</v>
      </c>
      <c r="T503" s="24">
        <v>1</v>
      </c>
      <c r="U503" s="84">
        <v>50301002</v>
      </c>
      <c r="V503" s="61" t="s">
        <v>5153</v>
      </c>
    </row>
    <row r="504" spans="1:22" s="18" customFormat="1" ht="65" hidden="1" x14ac:dyDescent="0.3">
      <c r="A504" s="134">
        <v>501</v>
      </c>
      <c r="B504" s="68"/>
      <c r="C504" s="25" t="s">
        <v>3636</v>
      </c>
      <c r="D504" s="25" t="s">
        <v>3679</v>
      </c>
      <c r="E504" s="63" t="s">
        <v>2737</v>
      </c>
      <c r="F504" s="84" t="s">
        <v>4188</v>
      </c>
      <c r="G504" s="68" t="s">
        <v>3468</v>
      </c>
      <c r="H504" s="68" t="s">
        <v>1473</v>
      </c>
      <c r="I504" s="68" t="s">
        <v>960</v>
      </c>
      <c r="J504" s="68" t="str">
        <f t="shared" si="7"/>
        <v>MP503010100208. Implementar un sistema de comunicación informativo y organizacional que facilite la interlocución y visibilidad de la gestión gubernamental anualmente, durante el periodo de gobierno</v>
      </c>
      <c r="K504" s="68" t="s">
        <v>435</v>
      </c>
      <c r="M504" s="68" t="s">
        <v>85</v>
      </c>
      <c r="N504" s="24">
        <v>0</v>
      </c>
      <c r="O504" s="24">
        <v>2019</v>
      </c>
      <c r="P504" s="24">
        <v>1</v>
      </c>
      <c r="Q504" s="24">
        <v>1</v>
      </c>
      <c r="R504" s="24">
        <v>1</v>
      </c>
      <c r="S504" s="24">
        <v>1</v>
      </c>
      <c r="T504" s="24">
        <v>1</v>
      </c>
      <c r="U504" s="84">
        <v>50301002</v>
      </c>
      <c r="V504" s="61" t="s">
        <v>5153</v>
      </c>
    </row>
    <row r="505" spans="1:22" s="18" customFormat="1" ht="39" hidden="1" x14ac:dyDescent="0.3">
      <c r="A505" s="134">
        <v>502</v>
      </c>
      <c r="B505" s="68"/>
      <c r="C505" s="25" t="s">
        <v>3636</v>
      </c>
      <c r="D505" s="25" t="s">
        <v>3679</v>
      </c>
      <c r="E505" s="63" t="s">
        <v>2737</v>
      </c>
      <c r="F505" s="84" t="s">
        <v>4189</v>
      </c>
      <c r="G505" s="68" t="s">
        <v>3469</v>
      </c>
      <c r="H505" s="68" t="s">
        <v>1473</v>
      </c>
      <c r="I505" s="68" t="s">
        <v>962</v>
      </c>
      <c r="J505" s="68" t="str">
        <f t="shared" si="7"/>
        <v>MP503010100209. Implementar un modelo de relaciones públicas y protocolo en la entidad anualmente durante el periodo de gobierno</v>
      </c>
      <c r="K505" s="68" t="s">
        <v>435</v>
      </c>
      <c r="M505" s="68" t="s">
        <v>85</v>
      </c>
      <c r="N505" s="24">
        <v>0</v>
      </c>
      <c r="O505" s="24">
        <v>2019</v>
      </c>
      <c r="P505" s="24">
        <v>1</v>
      </c>
      <c r="Q505" s="24">
        <v>1</v>
      </c>
      <c r="R505" s="24">
        <v>1</v>
      </c>
      <c r="S505" s="24">
        <v>1</v>
      </c>
      <c r="T505" s="24">
        <v>1</v>
      </c>
      <c r="U505" s="84">
        <v>50301002</v>
      </c>
      <c r="V505" s="61" t="s">
        <v>5153</v>
      </c>
    </row>
    <row r="506" spans="1:22" s="18" customFormat="1" ht="65" hidden="1" x14ac:dyDescent="0.3">
      <c r="A506" s="134">
        <v>503</v>
      </c>
      <c r="B506" s="68"/>
      <c r="C506" s="25" t="s">
        <v>3636</v>
      </c>
      <c r="D506" s="25" t="s">
        <v>3680</v>
      </c>
      <c r="E506" s="63" t="s">
        <v>2738</v>
      </c>
      <c r="F506" s="84" t="s">
        <v>4190</v>
      </c>
      <c r="G506" s="68" t="s">
        <v>3472</v>
      </c>
      <c r="H506" s="68" t="s">
        <v>1473</v>
      </c>
      <c r="I506" s="68" t="s">
        <v>1474</v>
      </c>
      <c r="J506" s="68" t="str">
        <f t="shared" si="7"/>
        <v>MP503010100301. Formular al 100% la política pública de trabajo decente y equidad laboral teniendo en cuenta la ordenanza 508 de 2019, para la reactivación económica en el periodo de gobierno</v>
      </c>
      <c r="K506" s="68" t="s">
        <v>484</v>
      </c>
      <c r="M506" s="68" t="s">
        <v>85</v>
      </c>
      <c r="N506" s="24">
        <v>0</v>
      </c>
      <c r="O506" s="24">
        <v>2019</v>
      </c>
      <c r="P506" s="146">
        <v>1</v>
      </c>
      <c r="Q506" s="24">
        <v>0</v>
      </c>
      <c r="R506" s="24">
        <v>20</v>
      </c>
      <c r="S506" s="24">
        <v>60</v>
      </c>
      <c r="T506" s="24">
        <v>100</v>
      </c>
      <c r="U506" s="84">
        <v>50301003</v>
      </c>
      <c r="V506" s="61" t="s">
        <v>5154</v>
      </c>
    </row>
    <row r="507" spans="1:22" s="18" customFormat="1" ht="52" hidden="1" x14ac:dyDescent="0.3">
      <c r="A507" s="134">
        <v>504</v>
      </c>
      <c r="B507" s="68"/>
      <c r="C507" s="25" t="s">
        <v>3636</v>
      </c>
      <c r="D507" s="25" t="s">
        <v>3678</v>
      </c>
      <c r="E507" s="63" t="s">
        <v>2736</v>
      </c>
      <c r="F507" s="84" t="s">
        <v>4191</v>
      </c>
      <c r="G507" s="68" t="s">
        <v>3456</v>
      </c>
      <c r="H507" s="68" t="s">
        <v>1473</v>
      </c>
      <c r="I507" s="68" t="s">
        <v>965</v>
      </c>
      <c r="J507" s="68" t="str">
        <f t="shared" si="7"/>
        <v>MP503010100102. Mantener 8 Bienes inmuebles en condiciones de uso para la optima prestación del servicio al ciudadano de la gobernación del Valle del Cauca</v>
      </c>
      <c r="K507" s="68" t="s">
        <v>773</v>
      </c>
      <c r="M507" s="68" t="s">
        <v>85</v>
      </c>
      <c r="N507" s="24">
        <v>0</v>
      </c>
      <c r="O507" s="24">
        <v>2020</v>
      </c>
      <c r="P507" s="24">
        <v>8</v>
      </c>
      <c r="Q507" s="24">
        <v>1</v>
      </c>
      <c r="R507" s="24">
        <v>2</v>
      </c>
      <c r="S507" s="24">
        <v>5</v>
      </c>
      <c r="T507" s="24">
        <v>8</v>
      </c>
      <c r="U507" s="84">
        <v>50301001</v>
      </c>
      <c r="V507" s="61" t="s">
        <v>5152</v>
      </c>
    </row>
    <row r="508" spans="1:22" s="18" customFormat="1" ht="104" hidden="1" x14ac:dyDescent="0.3">
      <c r="A508" s="134">
        <v>505</v>
      </c>
      <c r="B508" s="68"/>
      <c r="C508" s="25" t="s">
        <v>3636</v>
      </c>
      <c r="D508" s="25" t="s">
        <v>3678</v>
      </c>
      <c r="E508" s="63" t="s">
        <v>2736</v>
      </c>
      <c r="F508" s="84" t="s">
        <v>4192</v>
      </c>
      <c r="G508" s="68" t="s">
        <v>3457</v>
      </c>
      <c r="H508" s="68" t="s">
        <v>1473</v>
      </c>
      <c r="I508" s="68" t="s">
        <v>1477</v>
      </c>
      <c r="J508" s="68" t="str">
        <f t="shared" si="7"/>
        <v>MP503010100103. Contar con 1 instrumento de política pública de emprendimiento, incluyendo los capítulos de economía naranja teniendo en cuenta la ordenanza 514 de 2019, el capítulo de desarrollo económico local y el capítulo responsabilidad empresarial sostenible, para la reactivación económica del departamento durante el período de gobierno</v>
      </c>
      <c r="K508" s="68" t="s">
        <v>484</v>
      </c>
      <c r="M508" s="68" t="s">
        <v>85</v>
      </c>
      <c r="N508" s="24">
        <v>0</v>
      </c>
      <c r="O508" s="24">
        <v>2019</v>
      </c>
      <c r="P508" s="24">
        <v>1</v>
      </c>
      <c r="Q508" s="24">
        <v>0</v>
      </c>
      <c r="R508" s="24">
        <v>0.3</v>
      </c>
      <c r="S508" s="24">
        <v>0.6</v>
      </c>
      <c r="T508" s="24">
        <v>1</v>
      </c>
      <c r="U508" s="84">
        <v>50301001</v>
      </c>
      <c r="V508" s="61" t="s">
        <v>5152</v>
      </c>
    </row>
    <row r="509" spans="1:22" s="18" customFormat="1" ht="78" hidden="1" x14ac:dyDescent="0.3">
      <c r="A509" s="134">
        <v>506</v>
      </c>
      <c r="B509" s="68"/>
      <c r="C509" s="25" t="s">
        <v>3636</v>
      </c>
      <c r="D509" s="25" t="s">
        <v>3680</v>
      </c>
      <c r="E509" s="63" t="s">
        <v>2738</v>
      </c>
      <c r="F509" s="84" t="s">
        <v>4193</v>
      </c>
      <c r="G509" s="68" t="s">
        <v>3473</v>
      </c>
      <c r="H509" s="68" t="s">
        <v>1473</v>
      </c>
      <c r="I509" s="68" t="s">
        <v>1475</v>
      </c>
      <c r="J509" s="68" t="str">
        <f t="shared" si="7"/>
        <v>MP503010100302. Asistir tecnica y financieramente a 3 instancias tales como la red departamental de emprendimiento, Comisión Regional de Competitividad y Consejo Regional MIPYME para la reactivación económica del departamento durante el periodo de gobierno</v>
      </c>
      <c r="K509" s="68" t="s">
        <v>484</v>
      </c>
      <c r="M509" s="68" t="s">
        <v>85</v>
      </c>
      <c r="N509" s="24">
        <v>2</v>
      </c>
      <c r="O509" s="24">
        <v>2019</v>
      </c>
      <c r="P509" s="24">
        <v>3</v>
      </c>
      <c r="Q509" s="24">
        <v>0</v>
      </c>
      <c r="R509" s="24">
        <v>1</v>
      </c>
      <c r="S509" s="24">
        <v>2</v>
      </c>
      <c r="T509" s="24">
        <v>3</v>
      </c>
      <c r="U509" s="84">
        <v>50301003</v>
      </c>
      <c r="V509" s="61" t="s">
        <v>5154</v>
      </c>
    </row>
    <row r="510" spans="1:22" s="18" customFormat="1" ht="104" hidden="1" x14ac:dyDescent="0.3">
      <c r="A510" s="134">
        <v>507</v>
      </c>
      <c r="B510" s="68"/>
      <c r="C510" s="25" t="s">
        <v>3636</v>
      </c>
      <c r="D510" s="25" t="s">
        <v>3680</v>
      </c>
      <c r="E510" s="63" t="s">
        <v>2738</v>
      </c>
      <c r="F510" s="84" t="s">
        <v>4194</v>
      </c>
      <c r="G510" s="68" t="s">
        <v>3474</v>
      </c>
      <c r="H510" s="68" t="s">
        <v>1473</v>
      </c>
      <c r="I510" s="68" t="s">
        <v>2011</v>
      </c>
      <c r="J510" s="68" t="str">
        <f t="shared" si="7"/>
        <v>MP503010100303. Representar en el 100% los intereses de defensa y legalidad de las actuaciones prejudiciales y judiciales que sean competencia del departamento administrativo de jurídica en el marco de la prevención del daño antijuridico del departamento del Valle del Cauca durante el periodo de gobierno</v>
      </c>
      <c r="K510" s="68" t="s">
        <v>968</v>
      </c>
      <c r="M510" s="68" t="s">
        <v>77</v>
      </c>
      <c r="N510" s="146">
        <v>1</v>
      </c>
      <c r="O510" s="24">
        <v>2019</v>
      </c>
      <c r="P510" s="146">
        <v>1</v>
      </c>
      <c r="Q510" s="24">
        <v>100</v>
      </c>
      <c r="R510" s="24">
        <v>100</v>
      </c>
      <c r="S510" s="24">
        <v>100</v>
      </c>
      <c r="T510" s="24">
        <v>100</v>
      </c>
      <c r="U510" s="84">
        <v>50301003</v>
      </c>
      <c r="V510" s="61" t="s">
        <v>5154</v>
      </c>
    </row>
    <row r="511" spans="1:22" s="18" customFormat="1" ht="91" hidden="1" x14ac:dyDescent="0.3">
      <c r="A511" s="134">
        <v>508</v>
      </c>
      <c r="B511" s="89"/>
      <c r="C511" s="25" t="s">
        <v>3636</v>
      </c>
      <c r="D511" s="25" t="s">
        <v>3680</v>
      </c>
      <c r="E511" s="63" t="s">
        <v>2738</v>
      </c>
      <c r="F511" s="84" t="s">
        <v>4195</v>
      </c>
      <c r="G511" s="68" t="s">
        <v>3475</v>
      </c>
      <c r="H511" s="68" t="s">
        <v>1473</v>
      </c>
      <c r="I511" s="68" t="s">
        <v>2012</v>
      </c>
      <c r="J511" s="68" t="str">
        <f t="shared" si="7"/>
        <v>MP503010100304. Asesorar en el 100% los procesos contractuales conforme a las solicitudes presentadas que sean competencia del departamento administrativo de jurídica, en el marco de la prevención del daño antijuridico del departamento del Valle del Cauca durante el periodo de gobierno</v>
      </c>
      <c r="K511" s="68" t="s">
        <v>968</v>
      </c>
      <c r="M511" s="68" t="s">
        <v>77</v>
      </c>
      <c r="N511" s="146">
        <v>1</v>
      </c>
      <c r="O511" s="24">
        <v>2019</v>
      </c>
      <c r="P511" s="146">
        <v>1</v>
      </c>
      <c r="Q511" s="24">
        <v>100</v>
      </c>
      <c r="R511" s="24">
        <v>100</v>
      </c>
      <c r="S511" s="24">
        <v>100</v>
      </c>
      <c r="T511" s="24">
        <v>100</v>
      </c>
      <c r="U511" s="84">
        <v>50301003</v>
      </c>
      <c r="V511" s="61" t="s">
        <v>5154</v>
      </c>
    </row>
    <row r="512" spans="1:22" s="18" customFormat="1" ht="39" hidden="1" x14ac:dyDescent="0.3">
      <c r="A512" s="134">
        <v>509</v>
      </c>
      <c r="B512" s="68"/>
      <c r="C512" s="25" t="s">
        <v>3636</v>
      </c>
      <c r="D512" s="25" t="s">
        <v>3681</v>
      </c>
      <c r="E512" s="63" t="s">
        <v>2739</v>
      </c>
      <c r="F512" s="84" t="s">
        <v>4196</v>
      </c>
      <c r="G512" s="68" t="s">
        <v>3477</v>
      </c>
      <c r="H512" s="68" t="s">
        <v>1473</v>
      </c>
      <c r="I512" s="68" t="s">
        <v>2013</v>
      </c>
      <c r="J512" s="68" t="str">
        <f t="shared" si="7"/>
        <v>MP503010100401. Aumentar en un 5% el índice de gobierno digital</v>
      </c>
      <c r="K512" s="68" t="s">
        <v>936</v>
      </c>
      <c r="M512" s="68" t="s">
        <v>85</v>
      </c>
      <c r="N512" s="148">
        <v>0.80900000000000005</v>
      </c>
      <c r="O512" s="24">
        <v>2019</v>
      </c>
      <c r="P512" s="148">
        <v>0.85899999999999999</v>
      </c>
      <c r="Q512" s="24">
        <v>0</v>
      </c>
      <c r="R512" s="24">
        <v>81.900000000000006</v>
      </c>
      <c r="S512" s="24">
        <v>83.9</v>
      </c>
      <c r="T512" s="24">
        <v>85.9</v>
      </c>
      <c r="U512" s="84">
        <v>50301004</v>
      </c>
      <c r="V512" s="61" t="s">
        <v>5155</v>
      </c>
    </row>
    <row r="513" spans="1:24" s="18" customFormat="1" ht="39" hidden="1" x14ac:dyDescent="0.3">
      <c r="A513" s="134">
        <v>510</v>
      </c>
      <c r="B513" s="68"/>
      <c r="C513" s="25" t="s">
        <v>3636</v>
      </c>
      <c r="D513" s="25" t="s">
        <v>3681</v>
      </c>
      <c r="E513" s="63" t="s">
        <v>2739</v>
      </c>
      <c r="F513" s="84" t="s">
        <v>4197</v>
      </c>
      <c r="G513" s="68" t="s">
        <v>3478</v>
      </c>
      <c r="H513" s="68" t="s">
        <v>1473</v>
      </c>
      <c r="I513" s="68" t="s">
        <v>2014</v>
      </c>
      <c r="J513" s="68" t="str">
        <f t="shared" si="7"/>
        <v>MP503010100402. Implantar el 50% del portal único del ciudadano vallecaucano por fases, durante el periodo de gobierno</v>
      </c>
      <c r="K513" s="68" t="s">
        <v>936</v>
      </c>
      <c r="M513" s="68" t="s">
        <v>85</v>
      </c>
      <c r="N513" s="146">
        <v>0.05</v>
      </c>
      <c r="O513" s="24">
        <v>2019</v>
      </c>
      <c r="P513" s="146">
        <v>0.5</v>
      </c>
      <c r="Q513" s="24">
        <v>0</v>
      </c>
      <c r="R513" s="24">
        <v>10</v>
      </c>
      <c r="S513" s="24">
        <v>20</v>
      </c>
      <c r="T513" s="24">
        <v>50</v>
      </c>
      <c r="U513" s="84">
        <v>50301004</v>
      </c>
      <c r="V513" s="61" t="s">
        <v>5155</v>
      </c>
    </row>
    <row r="514" spans="1:24" s="18" customFormat="1" ht="52" hidden="1" x14ac:dyDescent="0.3">
      <c r="A514" s="134">
        <v>511</v>
      </c>
      <c r="B514" s="68"/>
      <c r="C514" s="25" t="s">
        <v>3636</v>
      </c>
      <c r="D514" s="25" t="s">
        <v>3678</v>
      </c>
      <c r="E514" s="63" t="s">
        <v>2736</v>
      </c>
      <c r="F514" s="84" t="s">
        <v>4198</v>
      </c>
      <c r="G514" s="68" t="s">
        <v>3458</v>
      </c>
      <c r="H514" s="68" t="s">
        <v>1473</v>
      </c>
      <c r="I514" s="68" t="s">
        <v>1478</v>
      </c>
      <c r="J514" s="68" t="str">
        <f t="shared" si="7"/>
        <v>MP503010100104. Capacitar el 100% de los servidores públicos conforme al plan institucional de formación y capacitación en la Gobernación del Valle del Cauca</v>
      </c>
      <c r="K514" s="68" t="s">
        <v>773</v>
      </c>
      <c r="M514" s="68" t="s">
        <v>85</v>
      </c>
      <c r="N514" s="24">
        <v>0</v>
      </c>
      <c r="O514" s="24">
        <v>2019</v>
      </c>
      <c r="P514" s="146">
        <v>1</v>
      </c>
      <c r="Q514" s="24">
        <v>10</v>
      </c>
      <c r="R514" s="24">
        <v>20</v>
      </c>
      <c r="S514" s="24">
        <v>50</v>
      </c>
      <c r="T514" s="24">
        <v>100</v>
      </c>
      <c r="U514" s="84">
        <v>50301001</v>
      </c>
      <c r="V514" s="61" t="s">
        <v>5152</v>
      </c>
    </row>
    <row r="515" spans="1:24" s="18" customFormat="1" ht="52" hidden="1" x14ac:dyDescent="0.3">
      <c r="A515" s="134">
        <v>512</v>
      </c>
      <c r="B515" s="68"/>
      <c r="C515" s="25" t="s">
        <v>3636</v>
      </c>
      <c r="D515" s="25" t="s">
        <v>3679</v>
      </c>
      <c r="E515" s="63" t="s">
        <v>2737</v>
      </c>
      <c r="F515" s="84" t="s">
        <v>4199</v>
      </c>
      <c r="G515" s="68" t="s">
        <v>3470</v>
      </c>
      <c r="H515" s="68" t="s">
        <v>1473</v>
      </c>
      <c r="I515" s="68" t="s">
        <v>2015</v>
      </c>
      <c r="J515" s="68" t="str">
        <f t="shared" si="7"/>
        <v>MP503010100210. Incrementar un 2% la satisfacción general del servicio desde el fortalecimiento a la capacidad misional en la gobernación del Valle del Cauca</v>
      </c>
      <c r="K515" s="68" t="s">
        <v>773</v>
      </c>
      <c r="M515" s="144" t="s">
        <v>85</v>
      </c>
      <c r="N515" s="146">
        <v>0.93</v>
      </c>
      <c r="O515" s="24">
        <v>2019</v>
      </c>
      <c r="P515" s="146">
        <v>0.95</v>
      </c>
      <c r="Q515" s="24">
        <v>93</v>
      </c>
      <c r="R515" s="24" t="s">
        <v>973</v>
      </c>
      <c r="S515" s="24">
        <v>94</v>
      </c>
      <c r="T515" s="24">
        <v>95</v>
      </c>
      <c r="U515" s="84">
        <v>50301002</v>
      </c>
      <c r="V515" s="61" t="s">
        <v>5153</v>
      </c>
    </row>
    <row r="516" spans="1:24" s="18" customFormat="1" ht="52" hidden="1" x14ac:dyDescent="0.3">
      <c r="A516" s="134">
        <v>513</v>
      </c>
      <c r="B516" s="68"/>
      <c r="C516" s="25" t="s">
        <v>3636</v>
      </c>
      <c r="D516" s="25" t="s">
        <v>3682</v>
      </c>
      <c r="E516" s="63" t="s">
        <v>2740</v>
      </c>
      <c r="F516" s="84" t="s">
        <v>4200</v>
      </c>
      <c r="G516" s="68" t="s">
        <v>3479</v>
      </c>
      <c r="H516" s="68" t="s">
        <v>1473</v>
      </c>
      <c r="I516" s="68" t="s">
        <v>975</v>
      </c>
      <c r="J516" s="68" t="str">
        <f t="shared" si="7"/>
        <v>MP503010100501. Realizar 243 seguimientos a las condiciones técnicas de los bienes inmuebles en propiedad del Departamento del Valle del Cauca.</v>
      </c>
      <c r="K516" s="68" t="s">
        <v>773</v>
      </c>
      <c r="M516" s="68" t="s">
        <v>85</v>
      </c>
      <c r="N516" s="24">
        <v>0</v>
      </c>
      <c r="O516" s="24">
        <v>2019</v>
      </c>
      <c r="P516" s="24">
        <v>243</v>
      </c>
      <c r="Q516" s="24">
        <v>10</v>
      </c>
      <c r="R516" s="24">
        <v>30</v>
      </c>
      <c r="S516" s="24">
        <v>121</v>
      </c>
      <c r="T516" s="24">
        <v>243</v>
      </c>
      <c r="U516" s="84">
        <v>50301005</v>
      </c>
      <c r="V516" s="61" t="s">
        <v>5156</v>
      </c>
    </row>
    <row r="517" spans="1:24" s="18" customFormat="1" ht="39" hidden="1" x14ac:dyDescent="0.3">
      <c r="A517" s="134">
        <v>514</v>
      </c>
      <c r="B517" s="68"/>
      <c r="C517" s="25" t="s">
        <v>3636</v>
      </c>
      <c r="D517" s="25" t="s">
        <v>3682</v>
      </c>
      <c r="E517" s="63" t="s">
        <v>2740</v>
      </c>
      <c r="F517" s="84" t="s">
        <v>4201</v>
      </c>
      <c r="G517" s="68" t="s">
        <v>3480</v>
      </c>
      <c r="H517" s="68" t="s">
        <v>1473</v>
      </c>
      <c r="I517" s="68" t="s">
        <v>977</v>
      </c>
      <c r="J517" s="68" t="str">
        <f t="shared" ref="J517:J580" si="8">G517&amp;". "&amp;I517</f>
        <v>MP503010100502. Actualizar 469 estudios juridicos de los bienes inmuebles del inventario del Departamento del Valle del Cauca.</v>
      </c>
      <c r="K517" s="68" t="s">
        <v>773</v>
      </c>
      <c r="M517" s="144" t="s">
        <v>85</v>
      </c>
      <c r="N517" s="24">
        <v>0</v>
      </c>
      <c r="O517" s="24">
        <v>2019</v>
      </c>
      <c r="P517" s="24">
        <v>469</v>
      </c>
      <c r="Q517" s="24">
        <v>10</v>
      </c>
      <c r="R517" s="24">
        <v>75</v>
      </c>
      <c r="S517" s="24">
        <v>235</v>
      </c>
      <c r="T517" s="24">
        <v>469</v>
      </c>
      <c r="U517" s="84">
        <v>50301005</v>
      </c>
      <c r="V517" s="61" t="s">
        <v>5156</v>
      </c>
    </row>
    <row r="518" spans="1:24" s="18" customFormat="1" ht="39" hidden="1" x14ac:dyDescent="0.3">
      <c r="A518" s="134">
        <v>515</v>
      </c>
      <c r="B518" s="68"/>
      <c r="C518" s="25" t="s">
        <v>3636</v>
      </c>
      <c r="D518" s="25" t="s">
        <v>3682</v>
      </c>
      <c r="E518" s="63" t="s">
        <v>2740</v>
      </c>
      <c r="F518" s="84" t="s">
        <v>4202</v>
      </c>
      <c r="G518" s="68" t="s">
        <v>3481</v>
      </c>
      <c r="H518" s="68" t="s">
        <v>1473</v>
      </c>
      <c r="I518" s="68" t="s">
        <v>979</v>
      </c>
      <c r="J518" s="68" t="str">
        <f t="shared" si="8"/>
        <v>MP503010100503. Realizar 243 avaluos de los bienes inmuebles propiedad del Departamento del Valle del Cauca</v>
      </c>
      <c r="K518" s="68" t="s">
        <v>773</v>
      </c>
      <c r="M518" s="144" t="s">
        <v>85</v>
      </c>
      <c r="N518" s="24">
        <v>0</v>
      </c>
      <c r="O518" s="24">
        <v>2019</v>
      </c>
      <c r="P518" s="24">
        <v>243</v>
      </c>
      <c r="Q518" s="24">
        <v>10</v>
      </c>
      <c r="R518" s="24">
        <v>30</v>
      </c>
      <c r="S518" s="24">
        <v>121</v>
      </c>
      <c r="T518" s="24">
        <v>243</v>
      </c>
      <c r="U518" s="84">
        <v>50301005</v>
      </c>
      <c r="V518" s="61" t="s">
        <v>5156</v>
      </c>
    </row>
    <row r="519" spans="1:24" s="18" customFormat="1" ht="65" hidden="1" x14ac:dyDescent="0.3">
      <c r="A519" s="134">
        <v>516</v>
      </c>
      <c r="B519" s="68"/>
      <c r="C519" s="25" t="s">
        <v>3636</v>
      </c>
      <c r="D519" s="25" t="s">
        <v>3682</v>
      </c>
      <c r="E519" s="63" t="s">
        <v>2740</v>
      </c>
      <c r="F519" s="84" t="s">
        <v>4203</v>
      </c>
      <c r="G519" s="68" t="s">
        <v>3482</v>
      </c>
      <c r="H519" s="68" t="s">
        <v>1473</v>
      </c>
      <c r="I519" s="68" t="s">
        <v>980</v>
      </c>
      <c r="J519" s="68" t="str">
        <f t="shared" si="8"/>
        <v>MP503010100504. Actualizar 243 tabulados de la deuda tributaría en materia de impuestos predial y valorización de los bienes inmuebles propiedad del Departamento del Valle del Cauca.</v>
      </c>
      <c r="K519" s="68" t="s">
        <v>773</v>
      </c>
      <c r="M519" s="144" t="s">
        <v>85</v>
      </c>
      <c r="N519" s="24">
        <v>0</v>
      </c>
      <c r="O519" s="24">
        <v>2019</v>
      </c>
      <c r="P519" s="24">
        <v>243</v>
      </c>
      <c r="Q519" s="24">
        <v>10</v>
      </c>
      <c r="R519" s="24">
        <v>30</v>
      </c>
      <c r="S519" s="24">
        <v>121</v>
      </c>
      <c r="T519" s="24">
        <v>243</v>
      </c>
      <c r="U519" s="84">
        <v>50301005</v>
      </c>
      <c r="V519" s="61" t="s">
        <v>5156</v>
      </c>
    </row>
    <row r="520" spans="1:24" s="18" customFormat="1" ht="52" hidden="1" x14ac:dyDescent="0.3">
      <c r="A520" s="134">
        <v>517</v>
      </c>
      <c r="B520" s="68"/>
      <c r="C520" s="25" t="s">
        <v>3636</v>
      </c>
      <c r="D520" s="25" t="s">
        <v>3678</v>
      </c>
      <c r="E520" s="63" t="s">
        <v>2736</v>
      </c>
      <c r="F520" s="84" t="s">
        <v>4204</v>
      </c>
      <c r="G520" s="68" t="s">
        <v>3459</v>
      </c>
      <c r="H520" s="68" t="s">
        <v>1473</v>
      </c>
      <c r="I520" s="68" t="s">
        <v>981</v>
      </c>
      <c r="J520" s="68" t="str">
        <f t="shared" si="8"/>
        <v>MP503010100105. Ejecutar el Plan de Gestión de Seguridad y Salud en el Trabajo para los funcionarios públicos de la Gobernación del Valle del Cauca.</v>
      </c>
      <c r="K520" s="68" t="s">
        <v>773</v>
      </c>
      <c r="M520" s="68" t="s">
        <v>77</v>
      </c>
      <c r="N520" s="24">
        <v>1</v>
      </c>
      <c r="O520" s="24">
        <v>2019</v>
      </c>
      <c r="P520" s="24">
        <v>1</v>
      </c>
      <c r="Q520" s="24">
        <v>1</v>
      </c>
      <c r="R520" s="24">
        <v>1</v>
      </c>
      <c r="S520" s="24">
        <v>1</v>
      </c>
      <c r="T520" s="24">
        <v>1</v>
      </c>
      <c r="U520" s="84">
        <v>50301001</v>
      </c>
      <c r="V520" s="61" t="s">
        <v>5152</v>
      </c>
    </row>
    <row r="521" spans="1:24" s="18" customFormat="1" ht="39" hidden="1" x14ac:dyDescent="0.3">
      <c r="A521" s="134">
        <v>518</v>
      </c>
      <c r="B521" s="68"/>
      <c r="C521" s="25" t="s">
        <v>3636</v>
      </c>
      <c r="D521" s="25" t="s">
        <v>3678</v>
      </c>
      <c r="E521" s="63" t="s">
        <v>2736</v>
      </c>
      <c r="F521" s="84" t="s">
        <v>4205</v>
      </c>
      <c r="G521" s="68" t="s">
        <v>3460</v>
      </c>
      <c r="H521" s="68" t="s">
        <v>1473</v>
      </c>
      <c r="I521" s="68" t="s">
        <v>2016</v>
      </c>
      <c r="J521" s="68" t="str">
        <f t="shared" si="8"/>
        <v>MP503010100106. Ejecutar en un 100% el programa de Gestión Integral de Residuos Solidos GIRS en la gobernación del Valle del Cauca</v>
      </c>
      <c r="K521" s="68" t="s">
        <v>773</v>
      </c>
      <c r="M521" s="68" t="s">
        <v>85</v>
      </c>
      <c r="N521" s="24">
        <v>0</v>
      </c>
      <c r="O521" s="24">
        <v>2019</v>
      </c>
      <c r="P521" s="146">
        <v>1</v>
      </c>
      <c r="Q521" s="24">
        <v>10</v>
      </c>
      <c r="R521" s="24">
        <v>20</v>
      </c>
      <c r="S521" s="24">
        <v>50</v>
      </c>
      <c r="T521" s="24">
        <v>100</v>
      </c>
      <c r="U521" s="84">
        <v>50301001</v>
      </c>
      <c r="V521" s="61" t="s">
        <v>5152</v>
      </c>
    </row>
    <row r="522" spans="1:24" s="18" customFormat="1" ht="52" hidden="1" x14ac:dyDescent="0.3">
      <c r="A522" s="134">
        <v>519</v>
      </c>
      <c r="B522" s="68"/>
      <c r="C522" s="25" t="s">
        <v>3636</v>
      </c>
      <c r="D522" s="25" t="s">
        <v>3679</v>
      </c>
      <c r="E522" s="63" t="s">
        <v>2737</v>
      </c>
      <c r="F522" s="84" t="s">
        <v>4206</v>
      </c>
      <c r="G522" s="68" t="s">
        <v>3471</v>
      </c>
      <c r="H522" s="68" t="s">
        <v>1473</v>
      </c>
      <c r="I522" s="68" t="s">
        <v>2017</v>
      </c>
      <c r="J522" s="68" t="str">
        <f t="shared" si="8"/>
        <v>MP503010100211. Ajustar al 100% la estructura organizacional conforme a las necesidades para optimizar la prestación de servicio para el ciudadano en la gobernación del Valle del Cauca</v>
      </c>
      <c r="K522" s="68" t="s">
        <v>773</v>
      </c>
      <c r="M522" s="68" t="s">
        <v>85</v>
      </c>
      <c r="N522" s="146">
        <v>1</v>
      </c>
      <c r="O522" s="24">
        <v>2019</v>
      </c>
      <c r="P522" s="146">
        <v>1</v>
      </c>
      <c r="Q522" s="24">
        <v>10</v>
      </c>
      <c r="R522" s="24">
        <v>20</v>
      </c>
      <c r="S522" s="24">
        <v>50</v>
      </c>
      <c r="T522" s="24">
        <v>100</v>
      </c>
      <c r="U522" s="84">
        <v>50301002</v>
      </c>
      <c r="V522" s="61" t="s">
        <v>5153</v>
      </c>
    </row>
    <row r="523" spans="1:24" s="18" customFormat="1" ht="78" hidden="1" x14ac:dyDescent="0.3">
      <c r="A523" s="134">
        <v>520</v>
      </c>
      <c r="B523" s="68"/>
      <c r="C523" s="25" t="s">
        <v>3636</v>
      </c>
      <c r="D523" s="25" t="s">
        <v>3680</v>
      </c>
      <c r="E523" s="63" t="s">
        <v>2738</v>
      </c>
      <c r="F523" s="84" t="s">
        <v>4207</v>
      </c>
      <c r="G523" s="68" t="s">
        <v>3476</v>
      </c>
      <c r="H523" s="68" t="s">
        <v>1473</v>
      </c>
      <c r="I523" s="68" t="s">
        <v>985</v>
      </c>
      <c r="J523" s="68" t="str">
        <f t="shared" si="8"/>
        <v>MP503010100305. Ejecutar un proyecto para la modernización de la infraestructura física y tecnológica, la estructura organizacional, procesos y procedimientos y la articulación institucional e interinstitucional durante el periodo de gobierno.</v>
      </c>
      <c r="K523" s="68" t="s">
        <v>242</v>
      </c>
      <c r="M523" s="68" t="s">
        <v>77</v>
      </c>
      <c r="N523" s="24">
        <v>1</v>
      </c>
      <c r="O523" s="24">
        <v>2019</v>
      </c>
      <c r="P523" s="24">
        <v>1</v>
      </c>
      <c r="Q523" s="24">
        <v>1</v>
      </c>
      <c r="R523" s="24">
        <v>1</v>
      </c>
      <c r="S523" s="24">
        <v>1</v>
      </c>
      <c r="T523" s="24">
        <v>1</v>
      </c>
      <c r="U523" s="84">
        <v>50301003</v>
      </c>
      <c r="V523" s="61" t="s">
        <v>5154</v>
      </c>
    </row>
    <row r="524" spans="1:24" s="18" customFormat="1" ht="52" hidden="1" x14ac:dyDescent="0.3">
      <c r="A524" s="134">
        <v>521</v>
      </c>
      <c r="B524" s="68"/>
      <c r="C524" s="25" t="s">
        <v>3637</v>
      </c>
      <c r="D524" s="25" t="s">
        <v>3683</v>
      </c>
      <c r="E524" s="63" t="s">
        <v>2741</v>
      </c>
      <c r="F524" s="84" t="s">
        <v>4208</v>
      </c>
      <c r="G524" s="68" t="s">
        <v>3483</v>
      </c>
      <c r="H524" s="68" t="s">
        <v>790</v>
      </c>
      <c r="I524" s="68" t="s">
        <v>1492</v>
      </c>
      <c r="J524" s="68" t="str">
        <f t="shared" si="8"/>
        <v>MP503010200601. Ejecutar un proyecto para el seguimiento, evaluación y control de la ejecución de contratos a cargo de la dependencia durante el periodo de gobierno</v>
      </c>
      <c r="K524" s="68" t="s">
        <v>242</v>
      </c>
      <c r="M524" s="68" t="s">
        <v>77</v>
      </c>
      <c r="N524" s="24">
        <v>1</v>
      </c>
      <c r="O524" s="24">
        <v>2019</v>
      </c>
      <c r="P524" s="24">
        <v>1</v>
      </c>
      <c r="Q524" s="24">
        <v>0</v>
      </c>
      <c r="R524" s="24">
        <v>1</v>
      </c>
      <c r="S524" s="24">
        <v>1</v>
      </c>
      <c r="T524" s="24">
        <v>1</v>
      </c>
      <c r="U524" s="84">
        <v>50301006</v>
      </c>
      <c r="V524" s="61" t="s">
        <v>5157</v>
      </c>
    </row>
    <row r="525" spans="1:24" s="18" customFormat="1" ht="52" hidden="1" x14ac:dyDescent="0.3">
      <c r="A525" s="134">
        <v>522</v>
      </c>
      <c r="B525" s="68"/>
      <c r="C525" s="25" t="s">
        <v>3637</v>
      </c>
      <c r="D525" s="25" t="s">
        <v>3683</v>
      </c>
      <c r="E525" s="63" t="s">
        <v>2741</v>
      </c>
      <c r="F525" s="84" t="s">
        <v>4209</v>
      </c>
      <c r="G525" s="68" t="s">
        <v>3484</v>
      </c>
      <c r="H525" s="68" t="s">
        <v>790</v>
      </c>
      <c r="I525" s="68" t="s">
        <v>1493</v>
      </c>
      <c r="J525" s="68" t="str">
        <f t="shared" si="8"/>
        <v>MP503010200602. Ejecutar un documento plan estratégico para el funcionamiento del fondo cuenta especial de vivienda durante el periodo de gobierno</v>
      </c>
      <c r="K525" s="68" t="s">
        <v>242</v>
      </c>
      <c r="M525" s="68" t="s">
        <v>77</v>
      </c>
      <c r="N525" s="24">
        <v>1</v>
      </c>
      <c r="O525" s="24">
        <v>2019</v>
      </c>
      <c r="P525" s="24">
        <v>1</v>
      </c>
      <c r="Q525" s="24">
        <v>1</v>
      </c>
      <c r="R525" s="24">
        <v>1</v>
      </c>
      <c r="S525" s="24">
        <v>1</v>
      </c>
      <c r="T525" s="24">
        <v>1</v>
      </c>
      <c r="U525" s="84">
        <v>50301006</v>
      </c>
      <c r="V525" s="61" t="s">
        <v>5157</v>
      </c>
    </row>
    <row r="526" spans="1:24" s="18" customFormat="1" ht="26" x14ac:dyDescent="0.3">
      <c r="A526" s="134">
        <v>523</v>
      </c>
      <c r="B526" s="68"/>
      <c r="C526" s="25" t="s">
        <v>3637</v>
      </c>
      <c r="D526" s="25" t="s">
        <v>3683</v>
      </c>
      <c r="E526" s="63" t="s">
        <v>2741</v>
      </c>
      <c r="F526" s="84" t="s">
        <v>4210</v>
      </c>
      <c r="G526" s="68" t="s">
        <v>3485</v>
      </c>
      <c r="H526" s="68" t="s">
        <v>790</v>
      </c>
      <c r="I526" s="68" t="s">
        <v>991</v>
      </c>
      <c r="J526" s="68" t="str">
        <f t="shared" si="8"/>
        <v>MP503010200603. Modelo Integrado de Planeación y Gestión implementado en DAPV</v>
      </c>
      <c r="K526" s="68" t="s">
        <v>322</v>
      </c>
      <c r="L526" s="19" t="s">
        <v>1201</v>
      </c>
      <c r="M526" s="68" t="s">
        <v>85</v>
      </c>
      <c r="N526" s="24">
        <v>0</v>
      </c>
      <c r="O526" s="24">
        <v>2019</v>
      </c>
      <c r="P526" s="24">
        <v>1</v>
      </c>
      <c r="Q526" s="24" t="s">
        <v>992</v>
      </c>
      <c r="R526" s="24" t="s">
        <v>257</v>
      </c>
      <c r="S526" s="24" t="s">
        <v>993</v>
      </c>
      <c r="T526" s="24">
        <v>1</v>
      </c>
      <c r="U526" s="84">
        <v>50301006</v>
      </c>
      <c r="V526" s="61" t="s">
        <v>5157</v>
      </c>
      <c r="W526" s="19" t="s">
        <v>5396</v>
      </c>
      <c r="X526" s="179">
        <v>1</v>
      </c>
    </row>
    <row r="527" spans="1:24" s="18" customFormat="1" ht="26" x14ac:dyDescent="0.3">
      <c r="A527" s="134">
        <v>524</v>
      </c>
      <c r="B527" s="68"/>
      <c r="C527" s="25" t="s">
        <v>3637</v>
      </c>
      <c r="D527" s="25" t="s">
        <v>3684</v>
      </c>
      <c r="E527" s="63" t="s">
        <v>2742</v>
      </c>
      <c r="F527" s="84" t="s">
        <v>4211</v>
      </c>
      <c r="G527" s="68" t="s">
        <v>3487</v>
      </c>
      <c r="H527" s="68" t="s">
        <v>790</v>
      </c>
      <c r="I527" s="68" t="s">
        <v>5392</v>
      </c>
      <c r="J527" s="68" t="str">
        <f t="shared" si="8"/>
        <v>MP503010200701. Realizar y publicar un Anuario Estadístico anualmente</v>
      </c>
      <c r="K527" s="68" t="s">
        <v>322</v>
      </c>
      <c r="L527" s="19" t="s">
        <v>5388</v>
      </c>
      <c r="M527" s="68" t="s">
        <v>77</v>
      </c>
      <c r="N527" s="24">
        <v>1</v>
      </c>
      <c r="O527" s="24">
        <v>2019</v>
      </c>
      <c r="P527" s="24">
        <v>1</v>
      </c>
      <c r="Q527" s="24">
        <v>1</v>
      </c>
      <c r="R527" s="24">
        <v>1</v>
      </c>
      <c r="S527" s="24">
        <v>1</v>
      </c>
      <c r="T527" s="24">
        <v>1</v>
      </c>
      <c r="U527" s="84">
        <v>50301007</v>
      </c>
      <c r="V527" s="61" t="s">
        <v>5158</v>
      </c>
      <c r="W527" s="19" t="s">
        <v>5397</v>
      </c>
      <c r="X527" s="330">
        <v>1</v>
      </c>
    </row>
    <row r="528" spans="1:24" s="18" customFormat="1" ht="26" x14ac:dyDescent="0.3">
      <c r="A528" s="134">
        <v>525</v>
      </c>
      <c r="B528" s="68"/>
      <c r="C528" s="25" t="s">
        <v>3637</v>
      </c>
      <c r="D528" s="25" t="s">
        <v>3684</v>
      </c>
      <c r="E528" s="63" t="s">
        <v>2742</v>
      </c>
      <c r="F528" s="84" t="s">
        <v>4212</v>
      </c>
      <c r="G528" s="68" t="s">
        <v>3488</v>
      </c>
      <c r="H528" s="68" t="s">
        <v>790</v>
      </c>
      <c r="I528" s="68" t="s">
        <v>997</v>
      </c>
      <c r="J528" s="68" t="str">
        <f t="shared" si="8"/>
        <v>MP503010200702. Realizar y publicar 20 documentos de medición Socioeconómicos</v>
      </c>
      <c r="K528" s="68" t="s">
        <v>322</v>
      </c>
      <c r="L528" s="19" t="s">
        <v>5388</v>
      </c>
      <c r="M528" s="68" t="s">
        <v>77</v>
      </c>
      <c r="N528" s="24">
        <v>20</v>
      </c>
      <c r="O528" s="24">
        <v>2019</v>
      </c>
      <c r="P528" s="24">
        <v>20</v>
      </c>
      <c r="Q528" s="24">
        <v>20</v>
      </c>
      <c r="R528" s="24">
        <v>20</v>
      </c>
      <c r="S528" s="24">
        <v>20</v>
      </c>
      <c r="T528" s="24">
        <v>20</v>
      </c>
      <c r="U528" s="84">
        <v>50301007</v>
      </c>
      <c r="V528" s="61" t="s">
        <v>5158</v>
      </c>
      <c r="W528" s="19" t="s">
        <v>5397</v>
      </c>
      <c r="X528" s="330"/>
    </row>
    <row r="529" spans="1:24" s="18" customFormat="1" ht="65" x14ac:dyDescent="0.3">
      <c r="A529" s="134">
        <v>526</v>
      </c>
      <c r="B529" s="68"/>
      <c r="C529" s="25" t="s">
        <v>3637</v>
      </c>
      <c r="D529" s="25" t="s">
        <v>3684</v>
      </c>
      <c r="E529" s="63" t="s">
        <v>2742</v>
      </c>
      <c r="F529" s="84" t="s">
        <v>4213</v>
      </c>
      <c r="G529" s="68" t="s">
        <v>3489</v>
      </c>
      <c r="H529" s="68" t="s">
        <v>790</v>
      </c>
      <c r="I529" s="68" t="s">
        <v>1495</v>
      </c>
      <c r="J529" s="68" t="str">
        <f t="shared" si="8"/>
        <v>MP503010200703. Crear un Comité Departamental de Estadística con la finalidad de aunar esfuerzos en la elaboración de informes sectoriales que contribuyan a la medición de impactos socioeconómicos</v>
      </c>
      <c r="K529" s="68" t="s">
        <v>322</v>
      </c>
      <c r="L529" s="19" t="s">
        <v>5388</v>
      </c>
      <c r="M529" s="68" t="s">
        <v>85</v>
      </c>
      <c r="N529" s="24">
        <v>0</v>
      </c>
      <c r="O529" s="24">
        <v>2019</v>
      </c>
      <c r="P529" s="24">
        <v>1</v>
      </c>
      <c r="Q529" s="24">
        <v>1</v>
      </c>
      <c r="R529" s="24">
        <v>1</v>
      </c>
      <c r="S529" s="24">
        <v>1</v>
      </c>
      <c r="T529" s="24">
        <v>1</v>
      </c>
      <c r="U529" s="84">
        <v>50301007</v>
      </c>
      <c r="V529" s="61" t="s">
        <v>5158</v>
      </c>
      <c r="W529" s="19" t="s">
        <v>5397</v>
      </c>
      <c r="X529" s="330"/>
    </row>
    <row r="530" spans="1:24" s="18" customFormat="1" ht="52" x14ac:dyDescent="0.3">
      <c r="A530" s="134">
        <v>527</v>
      </c>
      <c r="B530" s="68"/>
      <c r="C530" s="25" t="s">
        <v>3637</v>
      </c>
      <c r="D530" s="25" t="s">
        <v>3684</v>
      </c>
      <c r="E530" s="63" t="s">
        <v>2742</v>
      </c>
      <c r="F530" s="84" t="s">
        <v>4214</v>
      </c>
      <c r="G530" s="68" t="s">
        <v>3490</v>
      </c>
      <c r="H530" s="68" t="s">
        <v>790</v>
      </c>
      <c r="I530" s="68" t="s">
        <v>1001</v>
      </c>
      <c r="J530" s="68" t="str">
        <f t="shared" si="8"/>
        <v>MP503010200704. Realizar la actualización de 12 cuentas económicas sectoriales para la toma de decisiones en el Departamento del Valle anualmente</v>
      </c>
      <c r="K530" s="68" t="s">
        <v>322</v>
      </c>
      <c r="L530" s="19" t="s">
        <v>5388</v>
      </c>
      <c r="M530" s="68" t="s">
        <v>77</v>
      </c>
      <c r="N530" s="24">
        <v>12</v>
      </c>
      <c r="O530" s="24">
        <v>2019</v>
      </c>
      <c r="P530" s="24">
        <v>12</v>
      </c>
      <c r="Q530" s="24">
        <v>12</v>
      </c>
      <c r="R530" s="24">
        <v>12</v>
      </c>
      <c r="S530" s="24">
        <v>12</v>
      </c>
      <c r="T530" s="24">
        <v>12</v>
      </c>
      <c r="U530" s="84">
        <v>50301007</v>
      </c>
      <c r="V530" s="61" t="s">
        <v>5158</v>
      </c>
      <c r="W530" s="19" t="s">
        <v>5397</v>
      </c>
      <c r="X530" s="330"/>
    </row>
    <row r="531" spans="1:24" s="18" customFormat="1" ht="52" x14ac:dyDescent="0.3">
      <c r="A531" s="134">
        <v>528</v>
      </c>
      <c r="B531" s="68"/>
      <c r="C531" s="25" t="s">
        <v>3637</v>
      </c>
      <c r="D531" s="25" t="s">
        <v>3684</v>
      </c>
      <c r="E531" s="63" t="s">
        <v>2742</v>
      </c>
      <c r="F531" s="84" t="s">
        <v>4215</v>
      </c>
      <c r="G531" s="68" t="s">
        <v>3491</v>
      </c>
      <c r="H531" s="68" t="s">
        <v>790</v>
      </c>
      <c r="I531" s="68" t="s">
        <v>999</v>
      </c>
      <c r="J531" s="68" t="str">
        <f t="shared" si="8"/>
        <v>MP503010200705. Realizar y publicar 4 informes en el cual se evidencie la actualización del indicador de la actividad económica del Valle del Cauca anualmente</v>
      </c>
      <c r="K531" s="68" t="s">
        <v>322</v>
      </c>
      <c r="L531" s="19" t="s">
        <v>5388</v>
      </c>
      <c r="M531" s="68" t="s">
        <v>77</v>
      </c>
      <c r="N531" s="24">
        <v>4</v>
      </c>
      <c r="O531" s="24">
        <v>2019</v>
      </c>
      <c r="P531" s="24">
        <v>4</v>
      </c>
      <c r="Q531" s="24">
        <v>4</v>
      </c>
      <c r="R531" s="24">
        <v>4</v>
      </c>
      <c r="S531" s="24">
        <v>4</v>
      </c>
      <c r="T531" s="24">
        <v>4</v>
      </c>
      <c r="U531" s="84">
        <v>50301007</v>
      </c>
      <c r="V531" s="61" t="s">
        <v>5158</v>
      </c>
      <c r="W531" s="19" t="s">
        <v>5397</v>
      </c>
      <c r="X531" s="330"/>
    </row>
    <row r="532" spans="1:24" s="18" customFormat="1" ht="52" x14ac:dyDescent="0.3">
      <c r="A532" s="134">
        <v>529</v>
      </c>
      <c r="B532" s="68"/>
      <c r="C532" s="25" t="s">
        <v>3637</v>
      </c>
      <c r="D532" s="25" t="s">
        <v>3685</v>
      </c>
      <c r="E532" s="63" t="s">
        <v>2743</v>
      </c>
      <c r="F532" s="84" t="s">
        <v>4216</v>
      </c>
      <c r="G532" s="68" t="s">
        <v>3492</v>
      </c>
      <c r="H532" s="68" t="s">
        <v>790</v>
      </c>
      <c r="I532" s="68" t="s">
        <v>1002</v>
      </c>
      <c r="J532" s="68" t="str">
        <f t="shared" si="8"/>
        <v>MP503010200801. Decidir y poner en acción los planes y determinaciones del Concejo Departamental de Ciencia, Tecnología e Innovación</v>
      </c>
      <c r="K532" s="68" t="s">
        <v>322</v>
      </c>
      <c r="L532" s="19" t="s">
        <v>5388</v>
      </c>
      <c r="M532" s="68" t="s">
        <v>77</v>
      </c>
      <c r="N532" s="24">
        <v>1</v>
      </c>
      <c r="O532" s="24">
        <v>2019</v>
      </c>
      <c r="P532" s="24">
        <v>1</v>
      </c>
      <c r="Q532" s="24">
        <v>1</v>
      </c>
      <c r="R532" s="24">
        <v>1</v>
      </c>
      <c r="S532" s="24">
        <v>1</v>
      </c>
      <c r="T532" s="24">
        <v>1</v>
      </c>
      <c r="U532" s="84">
        <v>50301008</v>
      </c>
      <c r="V532" s="61" t="s">
        <v>5159</v>
      </c>
      <c r="W532" s="19" t="s">
        <v>5397</v>
      </c>
      <c r="X532" s="330"/>
    </row>
    <row r="533" spans="1:24" s="18" customFormat="1" ht="91" x14ac:dyDescent="0.3">
      <c r="A533" s="134">
        <v>530</v>
      </c>
      <c r="B533" s="68"/>
      <c r="C533" s="25" t="s">
        <v>3637</v>
      </c>
      <c r="D533" s="25" t="s">
        <v>3685</v>
      </c>
      <c r="E533" s="63" t="s">
        <v>2743</v>
      </c>
      <c r="F533" s="84" t="s">
        <v>4217</v>
      </c>
      <c r="G533" s="68" t="s">
        <v>3493</v>
      </c>
      <c r="H533" s="68" t="s">
        <v>790</v>
      </c>
      <c r="I533" s="68" t="s">
        <v>1004</v>
      </c>
      <c r="J533" s="68" t="str">
        <f t="shared" si="8"/>
        <v>MP503010200802. Acompañar, asesorar y estructurar al menos 4 proyectos de Fondo de Ciencia, Tecnología e innovación del Sistema General de Regalías durante el cuatrenio con impacto departamental en las 5 Lineas Estratpegicas definidas por el CODECTI para ser financiadas en el cuatrenio</v>
      </c>
      <c r="K533" s="68" t="s">
        <v>322</v>
      </c>
      <c r="L533" s="19" t="s">
        <v>5388</v>
      </c>
      <c r="M533" s="68" t="s">
        <v>85</v>
      </c>
      <c r="N533" s="24">
        <v>5</v>
      </c>
      <c r="O533" s="24">
        <v>2019</v>
      </c>
      <c r="P533" s="24">
        <v>4</v>
      </c>
      <c r="Q533" s="24">
        <v>1</v>
      </c>
      <c r="R533" s="24">
        <v>2</v>
      </c>
      <c r="S533" s="24">
        <v>3</v>
      </c>
      <c r="T533" s="24">
        <v>4</v>
      </c>
      <c r="U533" s="84">
        <v>50301008</v>
      </c>
      <c r="V533" s="61" t="s">
        <v>5159</v>
      </c>
      <c r="W533" s="19" t="s">
        <v>5397</v>
      </c>
      <c r="X533" s="330"/>
    </row>
    <row r="534" spans="1:24" s="18" customFormat="1" ht="65" x14ac:dyDescent="0.3">
      <c r="A534" s="134">
        <v>531</v>
      </c>
      <c r="B534" s="68"/>
      <c r="C534" s="25" t="s">
        <v>3637</v>
      </c>
      <c r="D534" s="25" t="s">
        <v>3685</v>
      </c>
      <c r="E534" s="63" t="s">
        <v>2743</v>
      </c>
      <c r="F534" s="84" t="s">
        <v>4218</v>
      </c>
      <c r="G534" s="68" t="s">
        <v>3494</v>
      </c>
      <c r="H534" s="68" t="s">
        <v>790</v>
      </c>
      <c r="I534" s="68" t="s">
        <v>1006</v>
      </c>
      <c r="J534" s="68" t="str">
        <f t="shared" si="8"/>
        <v>MP503010200803. Liderar la segunda semana internacional de la Ciencia, Tecnología e Innovación en el departamento con énfasis en los 7 focos estratégicos del departamento del Valle del Cauca</v>
      </c>
      <c r="K534" s="68" t="s">
        <v>322</v>
      </c>
      <c r="L534" s="19" t="s">
        <v>5388</v>
      </c>
      <c r="M534" s="68" t="s">
        <v>85</v>
      </c>
      <c r="N534" s="24">
        <v>1</v>
      </c>
      <c r="O534" s="24">
        <v>2019</v>
      </c>
      <c r="P534" s="24">
        <v>1</v>
      </c>
      <c r="Q534" s="24">
        <v>0</v>
      </c>
      <c r="R534" s="24">
        <v>0</v>
      </c>
      <c r="S534" s="24">
        <v>1</v>
      </c>
      <c r="T534" s="24">
        <v>1</v>
      </c>
      <c r="U534" s="84">
        <v>50301008</v>
      </c>
      <c r="V534" s="61" t="s">
        <v>5159</v>
      </c>
      <c r="W534" s="19" t="s">
        <v>5397</v>
      </c>
      <c r="X534" s="330"/>
    </row>
    <row r="535" spans="1:24" s="18" customFormat="1" ht="65" hidden="1" customHeight="1" x14ac:dyDescent="0.3">
      <c r="A535" s="134">
        <v>532</v>
      </c>
      <c r="B535" s="68"/>
      <c r="C535" s="25" t="s">
        <v>3637</v>
      </c>
      <c r="D535" s="25" t="s">
        <v>3683</v>
      </c>
      <c r="E535" s="63" t="s">
        <v>2741</v>
      </c>
      <c r="F535" s="84" t="s">
        <v>4219</v>
      </c>
      <c r="G535" s="68" t="s">
        <v>3486</v>
      </c>
      <c r="H535" s="68" t="s">
        <v>790</v>
      </c>
      <c r="I535" s="68" t="s">
        <v>1007</v>
      </c>
      <c r="J535" s="68" t="str">
        <f t="shared" si="8"/>
        <v>MP503010200604. Brindar a 90 organizaciones del sistema nacional del deporte del Valle del Cauca gestión eficiente para la satisfacción de sus grupos de valor durante el período de gobierno</v>
      </c>
      <c r="K535" s="68" t="s">
        <v>82</v>
      </c>
      <c r="M535" s="68" t="s">
        <v>85</v>
      </c>
      <c r="N535" s="24">
        <v>90</v>
      </c>
      <c r="O535" s="24">
        <v>2019</v>
      </c>
      <c r="P535" s="24">
        <v>90</v>
      </c>
      <c r="Q535" s="24">
        <v>60</v>
      </c>
      <c r="R535" s="24">
        <v>70</v>
      </c>
      <c r="S535" s="24">
        <v>80</v>
      </c>
      <c r="T535" s="24">
        <v>90</v>
      </c>
      <c r="U535" s="84">
        <v>50301006</v>
      </c>
      <c r="V535" s="61" t="s">
        <v>5157</v>
      </c>
      <c r="X535" s="328"/>
    </row>
    <row r="536" spans="1:24" s="18" customFormat="1" ht="39" hidden="1" customHeight="1" x14ac:dyDescent="0.3">
      <c r="A536" s="134">
        <v>533</v>
      </c>
      <c r="B536" s="68"/>
      <c r="C536" s="25" t="s">
        <v>3637</v>
      </c>
      <c r="D536" s="25" t="s">
        <v>3686</v>
      </c>
      <c r="E536" s="63" t="s">
        <v>2744</v>
      </c>
      <c r="F536" s="84" t="s">
        <v>4220</v>
      </c>
      <c r="G536" s="68" t="s">
        <v>3496</v>
      </c>
      <c r="H536" s="68" t="s">
        <v>790</v>
      </c>
      <c r="I536" s="68" t="s">
        <v>2018</v>
      </c>
      <c r="J536" s="68" t="str">
        <f t="shared" si="8"/>
        <v>MP503010200901. Aumentar un 15% clientes nuevos entre el sector publico y privado en el cuatrienio</v>
      </c>
      <c r="K536" s="68" t="s">
        <v>1486</v>
      </c>
      <c r="M536" s="68" t="s">
        <v>85</v>
      </c>
      <c r="N536" s="146">
        <v>0.93</v>
      </c>
      <c r="O536" s="24">
        <v>2019</v>
      </c>
      <c r="P536" s="146">
        <v>1.07</v>
      </c>
      <c r="Q536" s="24">
        <v>100</v>
      </c>
      <c r="R536" s="24">
        <v>103</v>
      </c>
      <c r="S536" s="24">
        <v>107</v>
      </c>
      <c r="T536" s="24">
        <v>107</v>
      </c>
      <c r="U536" s="84">
        <v>50301009</v>
      </c>
      <c r="V536" s="61" t="s">
        <v>5160</v>
      </c>
      <c r="X536" s="328"/>
    </row>
    <row r="537" spans="1:24" s="18" customFormat="1" ht="52" hidden="1" customHeight="1" x14ac:dyDescent="0.3">
      <c r="A537" s="134">
        <v>534</v>
      </c>
      <c r="B537" s="68"/>
      <c r="C537" s="25" t="s">
        <v>3637</v>
      </c>
      <c r="D537" s="25" t="s">
        <v>3686</v>
      </c>
      <c r="E537" s="63" t="s">
        <v>2744</v>
      </c>
      <c r="F537" s="84" t="s">
        <v>4221</v>
      </c>
      <c r="G537" s="68" t="s">
        <v>3497</v>
      </c>
      <c r="H537" s="68" t="s">
        <v>790</v>
      </c>
      <c r="I537" s="68" t="s">
        <v>1611</v>
      </c>
      <c r="J537" s="68" t="str">
        <f t="shared" si="8"/>
        <v>MP503010200902. Incrementar en un 20% los contratos de venta de servicios y productos con los municipios y entidades descentralizados, entes territoriales y nacionales en el cuatrienio</v>
      </c>
      <c r="K537" s="68" t="s">
        <v>1486</v>
      </c>
      <c r="M537" s="68" t="s">
        <v>85</v>
      </c>
      <c r="N537" s="146">
        <v>1</v>
      </c>
      <c r="O537" s="24">
        <v>2019</v>
      </c>
      <c r="P537" s="146">
        <v>0.2</v>
      </c>
      <c r="Q537" s="149">
        <v>4</v>
      </c>
      <c r="R537" s="149">
        <v>9</v>
      </c>
      <c r="S537" s="149">
        <v>14</v>
      </c>
      <c r="T537" s="149">
        <v>20</v>
      </c>
      <c r="U537" s="84">
        <v>50301009</v>
      </c>
      <c r="V537" s="61" t="s">
        <v>5160</v>
      </c>
      <c r="X537" s="328"/>
    </row>
    <row r="538" spans="1:24" s="18" customFormat="1" ht="52" hidden="1" customHeight="1" x14ac:dyDescent="0.3">
      <c r="A538" s="134">
        <v>535</v>
      </c>
      <c r="B538" s="68"/>
      <c r="C538" s="25" t="s">
        <v>3637</v>
      </c>
      <c r="D538" s="25" t="s">
        <v>3686</v>
      </c>
      <c r="E538" s="63" t="s">
        <v>2744</v>
      </c>
      <c r="F538" s="84" t="s">
        <v>4222</v>
      </c>
      <c r="G538" s="68" t="s">
        <v>3498</v>
      </c>
      <c r="H538" s="68" t="s">
        <v>790</v>
      </c>
      <c r="I538" s="68" t="s">
        <v>1487</v>
      </c>
      <c r="J538" s="68" t="str">
        <f t="shared" si="8"/>
        <v>MP503010200903. Aumentar en 3 nuevas actividades del objeto social de la Entidad para fortalecer el portafolio de servicios en el cuatrienio</v>
      </c>
      <c r="K538" s="68" t="s">
        <v>1486</v>
      </c>
      <c r="M538" s="68" t="s">
        <v>85</v>
      </c>
      <c r="N538" s="24">
        <v>45</v>
      </c>
      <c r="O538" s="24">
        <v>2019</v>
      </c>
      <c r="P538" s="24">
        <v>48</v>
      </c>
      <c r="Q538" s="24">
        <v>46</v>
      </c>
      <c r="R538" s="24">
        <v>47</v>
      </c>
      <c r="S538" s="24">
        <v>48</v>
      </c>
      <c r="T538" s="24">
        <v>48</v>
      </c>
      <c r="U538" s="84">
        <v>50301009</v>
      </c>
      <c r="V538" s="61" t="s">
        <v>5160</v>
      </c>
      <c r="X538" s="328"/>
    </row>
    <row r="539" spans="1:24" s="18" customFormat="1" ht="65" x14ac:dyDescent="0.3">
      <c r="A539" s="134">
        <v>536</v>
      </c>
      <c r="B539" s="68"/>
      <c r="C539" s="25" t="s">
        <v>3637</v>
      </c>
      <c r="D539" s="25" t="s">
        <v>3685</v>
      </c>
      <c r="E539" s="63" t="s">
        <v>2743</v>
      </c>
      <c r="F539" s="84" t="s">
        <v>4223</v>
      </c>
      <c r="G539" s="68" t="s">
        <v>3495</v>
      </c>
      <c r="H539" s="68" t="s">
        <v>790</v>
      </c>
      <c r="I539" s="68" t="s">
        <v>1012</v>
      </c>
      <c r="J539" s="68" t="str">
        <f t="shared" si="8"/>
        <v>MP503010200804. Desarrollo de actividades de ciencia, tecnología e innovación con enfoque diferencial étnico que propendan por el desarrollo económico, humano y social a partir del conocimiento ancestral</v>
      </c>
      <c r="K539" s="68" t="s">
        <v>322</v>
      </c>
      <c r="L539" s="19" t="s">
        <v>5388</v>
      </c>
      <c r="M539" s="68" t="s">
        <v>85</v>
      </c>
      <c r="N539" s="24">
        <v>0</v>
      </c>
      <c r="O539" s="24">
        <v>2019</v>
      </c>
      <c r="P539" s="24">
        <v>4</v>
      </c>
      <c r="Q539" s="24">
        <v>1</v>
      </c>
      <c r="R539" s="24">
        <v>2</v>
      </c>
      <c r="S539" s="24">
        <v>3</v>
      </c>
      <c r="T539" s="24">
        <v>4</v>
      </c>
      <c r="U539" s="84">
        <v>50301008</v>
      </c>
      <c r="V539" s="61" t="s">
        <v>5159</v>
      </c>
      <c r="W539" s="19" t="s">
        <v>5397</v>
      </c>
      <c r="X539" s="330"/>
    </row>
    <row r="540" spans="1:24" s="18" customFormat="1" ht="78" hidden="1" x14ac:dyDescent="0.3">
      <c r="A540" s="134">
        <v>537</v>
      </c>
      <c r="B540" s="68"/>
      <c r="C540" s="25" t="s">
        <v>3638</v>
      </c>
      <c r="D540" s="25" t="s">
        <v>3683</v>
      </c>
      <c r="E540" s="63" t="s">
        <v>2745</v>
      </c>
      <c r="F540" s="84" t="s">
        <v>4224</v>
      </c>
      <c r="G540" s="68" t="s">
        <v>3268</v>
      </c>
      <c r="H540" s="68" t="s">
        <v>1306</v>
      </c>
      <c r="I540" s="68" t="s">
        <v>1015</v>
      </c>
      <c r="J540" s="68" t="str">
        <f t="shared" si="8"/>
        <v>MP503010300601. Realizar 6 eventos masivos de promoción sobre la identidad y la cultura del Departamento del Valle del Cauca en el nivel central, articulando los municipios del Valle del Cauca con la Nación durante el periodo de gobierno.</v>
      </c>
      <c r="K540" s="68" t="s">
        <v>812</v>
      </c>
      <c r="M540" s="68" t="s">
        <v>85</v>
      </c>
      <c r="N540" s="24">
        <v>2</v>
      </c>
      <c r="O540" s="24">
        <v>2019</v>
      </c>
      <c r="P540" s="24">
        <v>6</v>
      </c>
      <c r="Q540" s="24">
        <v>0</v>
      </c>
      <c r="R540" s="24">
        <v>0</v>
      </c>
      <c r="S540" s="24">
        <v>3</v>
      </c>
      <c r="T540" s="24">
        <v>6</v>
      </c>
      <c r="U540" s="84">
        <v>50301006</v>
      </c>
      <c r="V540" s="61" t="s">
        <v>5157</v>
      </c>
    </row>
    <row r="541" spans="1:24" s="18" customFormat="1" ht="39" hidden="1" x14ac:dyDescent="0.3">
      <c r="A541" s="134">
        <v>538</v>
      </c>
      <c r="B541" s="68"/>
      <c r="C541" s="25" t="s">
        <v>3638</v>
      </c>
      <c r="D541" s="25" t="s">
        <v>3683</v>
      </c>
      <c r="E541" s="63" t="s">
        <v>2745</v>
      </c>
      <c r="F541" s="84" t="s">
        <v>4225</v>
      </c>
      <c r="G541" s="68" t="s">
        <v>3269</v>
      </c>
      <c r="H541" s="68" t="s">
        <v>1306</v>
      </c>
      <c r="I541" s="68" t="s">
        <v>1499</v>
      </c>
      <c r="J541" s="68" t="str">
        <f t="shared" si="8"/>
        <v>MP503010300602. Implementar una plataforma interactiva tecnológica: Valle en Casa, con soporte técnico durante el periodo de gobierno</v>
      </c>
      <c r="K541" s="68" t="s">
        <v>812</v>
      </c>
      <c r="M541" s="68" t="s">
        <v>85</v>
      </c>
      <c r="N541" s="24">
        <v>0</v>
      </c>
      <c r="O541" s="24">
        <v>2019</v>
      </c>
      <c r="P541" s="24">
        <v>1</v>
      </c>
      <c r="Q541" s="24">
        <v>1</v>
      </c>
      <c r="R541" s="24">
        <v>1</v>
      </c>
      <c r="S541" s="24">
        <v>1</v>
      </c>
      <c r="T541" s="24">
        <v>1</v>
      </c>
      <c r="U541" s="84">
        <v>50301006</v>
      </c>
      <c r="V541" s="61" t="s">
        <v>5157</v>
      </c>
    </row>
    <row r="542" spans="1:24" s="18" customFormat="1" ht="78" hidden="1" x14ac:dyDescent="0.3">
      <c r="A542" s="134">
        <v>539</v>
      </c>
      <c r="B542" s="68"/>
      <c r="C542" s="25" t="s">
        <v>3638</v>
      </c>
      <c r="D542" s="25" t="s">
        <v>3683</v>
      </c>
      <c r="E542" s="63" t="s">
        <v>2745</v>
      </c>
      <c r="F542" s="84" t="s">
        <v>4226</v>
      </c>
      <c r="G542" s="68" t="s">
        <v>3270</v>
      </c>
      <c r="H542" s="68" t="s">
        <v>1306</v>
      </c>
      <c r="I542" s="68" t="s">
        <v>1500</v>
      </c>
      <c r="J542" s="68" t="str">
        <f t="shared" si="8"/>
        <v>MP503010300603. Aumentar a 80000 el número de personas que acceden a la información cultural artística, gastronomica y de la identidad del Valle del Cauca mediante la realización de conversatorios en medios digitales durante el periodo de gobierno.</v>
      </c>
      <c r="K542" s="68" t="s">
        <v>812</v>
      </c>
      <c r="M542" s="68" t="s">
        <v>85</v>
      </c>
      <c r="N542" s="24">
        <v>0</v>
      </c>
      <c r="O542" s="24">
        <v>2019</v>
      </c>
      <c r="P542" s="24">
        <v>80000</v>
      </c>
      <c r="Q542" s="24">
        <v>10000</v>
      </c>
      <c r="R542" s="24">
        <v>30000</v>
      </c>
      <c r="S542" s="24">
        <v>50000</v>
      </c>
      <c r="T542" s="24">
        <v>80000</v>
      </c>
      <c r="U542" s="84">
        <v>50301006</v>
      </c>
      <c r="V542" s="61" t="s">
        <v>5157</v>
      </c>
    </row>
    <row r="543" spans="1:24" s="18" customFormat="1" ht="91" hidden="1" x14ac:dyDescent="0.3">
      <c r="A543" s="134">
        <v>540</v>
      </c>
      <c r="B543" s="68"/>
      <c r="C543" s="25" t="s">
        <v>3638</v>
      </c>
      <c r="D543" s="25" t="s">
        <v>3687</v>
      </c>
      <c r="E543" s="63" t="s">
        <v>2746</v>
      </c>
      <c r="F543" s="84" t="s">
        <v>4227</v>
      </c>
      <c r="G543" s="68" t="s">
        <v>3271</v>
      </c>
      <c r="H543" s="68" t="s">
        <v>1306</v>
      </c>
      <c r="I543" s="68" t="s">
        <v>1018</v>
      </c>
      <c r="J543" s="68" t="str">
        <f t="shared" si="8"/>
        <v>MP503010301001. Ejecutar 1 campaña de sensibilización de alto impacto y exaltación, en todo el departamento que promueva la transformación de imaginarios sociales y culturales sobre los aportes de las mujeres al desarrollo de los territorios, durante el periodo de gobierno</v>
      </c>
      <c r="K543" s="68" t="s">
        <v>187</v>
      </c>
      <c r="M543" s="68" t="s">
        <v>85</v>
      </c>
      <c r="N543" s="24">
        <v>0</v>
      </c>
      <c r="O543" s="24">
        <v>2019</v>
      </c>
      <c r="P543" s="24">
        <v>1</v>
      </c>
      <c r="Q543" s="24">
        <v>1</v>
      </c>
      <c r="R543" s="24">
        <v>1</v>
      </c>
      <c r="S543" s="24">
        <v>1</v>
      </c>
      <c r="T543" s="24">
        <v>1</v>
      </c>
      <c r="U543" s="84">
        <v>50301010</v>
      </c>
      <c r="V543" s="61" t="s">
        <v>5161</v>
      </c>
    </row>
    <row r="544" spans="1:24" s="18" customFormat="1" ht="91" hidden="1" x14ac:dyDescent="0.3">
      <c r="A544" s="134">
        <v>541</v>
      </c>
      <c r="B544" s="68"/>
      <c r="C544" s="25" t="s">
        <v>3638</v>
      </c>
      <c r="D544" s="25" t="s">
        <v>3687</v>
      </c>
      <c r="E544" s="63" t="s">
        <v>2746</v>
      </c>
      <c r="F544" s="84" t="s">
        <v>4228</v>
      </c>
      <c r="G544" s="68" t="s">
        <v>3272</v>
      </c>
      <c r="H544" s="68" t="s">
        <v>1306</v>
      </c>
      <c r="I544" s="68" t="s">
        <v>1020</v>
      </c>
      <c r="J544" s="68" t="str">
        <f t="shared" si="8"/>
        <v>MP503010301002. Ejecutar 1 campaña para divulgar al interior de la administración departamental y municipal, la legislación nacional e internacional de protección a los derechos humanos de las mujeres, niñas y adolescentes víctimas de violencia basada en género (VBG), durante el cuatrienio</v>
      </c>
      <c r="K544" s="68" t="s">
        <v>187</v>
      </c>
      <c r="M544" s="68" t="s">
        <v>85</v>
      </c>
      <c r="N544" s="24">
        <v>0</v>
      </c>
      <c r="O544" s="24">
        <v>2019</v>
      </c>
      <c r="P544" s="24">
        <v>1</v>
      </c>
      <c r="Q544" s="24">
        <v>1</v>
      </c>
      <c r="R544" s="24">
        <v>1</v>
      </c>
      <c r="S544" s="24">
        <v>1</v>
      </c>
      <c r="T544" s="24">
        <v>1</v>
      </c>
      <c r="U544" s="84">
        <v>50301010</v>
      </c>
      <c r="V544" s="61" t="s">
        <v>5161</v>
      </c>
    </row>
    <row r="545" spans="1:22" s="18" customFormat="1" ht="78" hidden="1" x14ac:dyDescent="0.3">
      <c r="A545" s="134">
        <v>542</v>
      </c>
      <c r="B545" s="68"/>
      <c r="C545" s="25" t="s">
        <v>3639</v>
      </c>
      <c r="D545" s="25" t="s">
        <v>3678</v>
      </c>
      <c r="E545" s="63" t="s">
        <v>2747</v>
      </c>
      <c r="F545" s="84" t="s">
        <v>4229</v>
      </c>
      <c r="G545" s="68" t="s">
        <v>3273</v>
      </c>
      <c r="H545" s="68" t="s">
        <v>2171</v>
      </c>
      <c r="I545" s="68" t="s">
        <v>2019</v>
      </c>
      <c r="J545" s="68" t="str">
        <f t="shared" si="8"/>
        <v>MP504010100101. Depurar el 100% de la deuda presunta y real por aportes a pensión con fondos de pensiones privados y colpensiones, y las demas deudas en materia de seguridad social y parafiscales de la gobernación del Valle del Cauca</v>
      </c>
      <c r="K545" s="68" t="s">
        <v>773</v>
      </c>
      <c r="M545" s="68" t="s">
        <v>85</v>
      </c>
      <c r="N545" s="24">
        <v>0</v>
      </c>
      <c r="O545" s="24">
        <v>2019</v>
      </c>
      <c r="P545" s="146">
        <v>1</v>
      </c>
      <c r="Q545" s="24">
        <v>25</v>
      </c>
      <c r="R545" s="24">
        <v>50</v>
      </c>
      <c r="S545" s="24">
        <v>75</v>
      </c>
      <c r="T545" s="24">
        <v>100</v>
      </c>
      <c r="U545" s="84">
        <v>50401001</v>
      </c>
      <c r="V545" s="61" t="s">
        <v>5162</v>
      </c>
    </row>
    <row r="546" spans="1:22" s="18" customFormat="1" ht="65" hidden="1" x14ac:dyDescent="0.3">
      <c r="A546" s="134">
        <v>543</v>
      </c>
      <c r="B546" s="68"/>
      <c r="C546" s="25" t="s">
        <v>3639</v>
      </c>
      <c r="D546" s="25" t="s">
        <v>3678</v>
      </c>
      <c r="E546" s="63" t="s">
        <v>2747</v>
      </c>
      <c r="F546" s="84" t="s">
        <v>4230</v>
      </c>
      <c r="G546" s="68" t="s">
        <v>3274</v>
      </c>
      <c r="H546" s="68" t="s">
        <v>2171</v>
      </c>
      <c r="I546" s="68" t="s">
        <v>1022</v>
      </c>
      <c r="J546" s="68" t="str">
        <f t="shared" si="8"/>
        <v>MP504010100102. Finalizar 200 procesos de reconomiento del pago del ajuste pensional Ley 6 y Decreto 2108 incluidos en el acuerdo de reestructuración de la Gobernación del Valle del Cauca</v>
      </c>
      <c r="K546" s="68" t="s">
        <v>773</v>
      </c>
      <c r="M546" s="68" t="s">
        <v>246</v>
      </c>
      <c r="N546" s="24">
        <v>200</v>
      </c>
      <c r="O546" s="24">
        <v>2019</v>
      </c>
      <c r="P546" s="24">
        <v>0</v>
      </c>
      <c r="Q546" s="24">
        <v>150</v>
      </c>
      <c r="R546" s="24">
        <v>100</v>
      </c>
      <c r="S546" s="24">
        <v>50</v>
      </c>
      <c r="T546" s="24">
        <v>0</v>
      </c>
      <c r="U546" s="84">
        <v>50401001</v>
      </c>
      <c r="V546" s="61" t="s">
        <v>5162</v>
      </c>
    </row>
    <row r="547" spans="1:22" s="18" customFormat="1" ht="65" hidden="1" x14ac:dyDescent="0.3">
      <c r="A547" s="134">
        <v>544</v>
      </c>
      <c r="B547" s="89"/>
      <c r="C547" s="25" t="s">
        <v>3639</v>
      </c>
      <c r="D547" s="25" t="s">
        <v>3678</v>
      </c>
      <c r="E547" s="63" t="s">
        <v>2747</v>
      </c>
      <c r="F547" s="84" t="s">
        <v>4231</v>
      </c>
      <c r="G547" s="89" t="s">
        <v>3275</v>
      </c>
      <c r="H547" s="68" t="s">
        <v>2171</v>
      </c>
      <c r="I547" s="68" t="s">
        <v>2020</v>
      </c>
      <c r="J547" s="68" t="str">
        <f t="shared" si="8"/>
        <v>MP504010100103. Actualizar el 100% de los registros, salarios y mesadas del personal activo, retirado, jubilado y beneficiario de pensión de la gobernación del Valle del Cauca en la herramienta PASIVCOL</v>
      </c>
      <c r="K547" s="68" t="s">
        <v>773</v>
      </c>
      <c r="M547" s="68" t="s">
        <v>77</v>
      </c>
      <c r="N547" s="146">
        <v>1</v>
      </c>
      <c r="O547" s="24">
        <v>2019</v>
      </c>
      <c r="P547" s="146">
        <v>1</v>
      </c>
      <c r="Q547" s="24">
        <v>100</v>
      </c>
      <c r="R547" s="24">
        <v>100</v>
      </c>
      <c r="S547" s="24">
        <v>100</v>
      </c>
      <c r="T547" s="24">
        <v>100</v>
      </c>
      <c r="U547" s="84">
        <v>50401001</v>
      </c>
      <c r="V547" s="61" t="s">
        <v>5162</v>
      </c>
    </row>
    <row r="548" spans="1:22" s="18" customFormat="1" ht="78" hidden="1" x14ac:dyDescent="0.3">
      <c r="A548" s="134">
        <v>545</v>
      </c>
      <c r="B548" s="68"/>
      <c r="C548" s="25" t="s">
        <v>3639</v>
      </c>
      <c r="D548" s="25" t="s">
        <v>3678</v>
      </c>
      <c r="E548" s="63" t="s">
        <v>2747</v>
      </c>
      <c r="F548" s="84" t="s">
        <v>4232</v>
      </c>
      <c r="G548" s="68" t="s">
        <v>3276</v>
      </c>
      <c r="H548" s="68" t="s">
        <v>2171</v>
      </c>
      <c r="I548" s="68" t="s">
        <v>2021</v>
      </c>
      <c r="J548" s="68" t="str">
        <f t="shared" si="8"/>
        <v xml:space="preserve">MP504010100104. Trasladar el 100% de los jubilados y beneficiarios de pensión que hayan cumplido con los requisitos requeridos de ley y que sean sujetos a compatibilidad pensional con Colpensiones de la gobernación del Valle del Cauca </v>
      </c>
      <c r="K548" s="68" t="s">
        <v>773</v>
      </c>
      <c r="M548" s="68" t="s">
        <v>77</v>
      </c>
      <c r="N548" s="146">
        <v>1</v>
      </c>
      <c r="O548" s="24">
        <v>2019</v>
      </c>
      <c r="P548" s="146">
        <v>1</v>
      </c>
      <c r="Q548" s="24">
        <v>100</v>
      </c>
      <c r="R548" s="24">
        <v>100</v>
      </c>
      <c r="S548" s="24">
        <v>100</v>
      </c>
      <c r="T548" s="24">
        <v>100</v>
      </c>
      <c r="U548" s="84">
        <v>50401001</v>
      </c>
      <c r="V548" s="61" t="s">
        <v>5162</v>
      </c>
    </row>
    <row r="549" spans="1:22" s="18" customFormat="1" ht="65" hidden="1" x14ac:dyDescent="0.3">
      <c r="A549" s="134">
        <v>546</v>
      </c>
      <c r="B549" s="68"/>
      <c r="C549" s="25" t="s">
        <v>3639</v>
      </c>
      <c r="D549" s="25" t="s">
        <v>3678</v>
      </c>
      <c r="E549" s="63" t="s">
        <v>2747</v>
      </c>
      <c r="F549" s="84" t="s">
        <v>4233</v>
      </c>
      <c r="G549" s="68" t="s">
        <v>3277</v>
      </c>
      <c r="H549" s="68" t="s">
        <v>2171</v>
      </c>
      <c r="I549" s="68" t="s">
        <v>2022</v>
      </c>
      <c r="J549" s="68" t="str">
        <f t="shared" si="8"/>
        <v>MP504010100105. Retirar el 100% de los recursos disponibles correspondientes al pago de mesadas pensionales del Fondo Nacional de Pensiones de las Entidades Territoriales (FONPET) en la gobernación del Valle del Cauca</v>
      </c>
      <c r="K549" s="68" t="s">
        <v>773</v>
      </c>
      <c r="M549" s="68" t="s">
        <v>298</v>
      </c>
      <c r="N549" s="146">
        <v>1</v>
      </c>
      <c r="O549" s="24">
        <v>2019</v>
      </c>
      <c r="P549" s="146">
        <v>1</v>
      </c>
      <c r="Q549" s="24">
        <v>100</v>
      </c>
      <c r="R549" s="24">
        <v>100</v>
      </c>
      <c r="S549" s="24">
        <v>100</v>
      </c>
      <c r="T549" s="24">
        <v>100</v>
      </c>
      <c r="U549" s="84">
        <v>50401001</v>
      </c>
      <c r="V549" s="61" t="s">
        <v>5162</v>
      </c>
    </row>
    <row r="550" spans="1:22" s="18" customFormat="1" ht="52" hidden="1" x14ac:dyDescent="0.3">
      <c r="A550" s="134">
        <v>547</v>
      </c>
      <c r="B550" s="68"/>
      <c r="C550" s="25" t="s">
        <v>3640</v>
      </c>
      <c r="D550" s="25" t="s">
        <v>3679</v>
      </c>
      <c r="E550" s="63" t="s">
        <v>2748</v>
      </c>
      <c r="F550" s="84" t="s">
        <v>4234</v>
      </c>
      <c r="G550" s="68" t="s">
        <v>3278</v>
      </c>
      <c r="H550" s="68" t="s">
        <v>1737</v>
      </c>
      <c r="I550" s="68" t="s">
        <v>1738</v>
      </c>
      <c r="J550" s="68" t="str">
        <f t="shared" si="8"/>
        <v>MP504010200201. Aumentar a 19% los ingresos de la Beneficencia del Valle por las ventas de la lotería del Valle al finalizar el periodo de gobierno</v>
      </c>
      <c r="K550" s="68" t="s">
        <v>772</v>
      </c>
      <c r="M550" s="68" t="s">
        <v>85</v>
      </c>
      <c r="N550" s="146">
        <v>0.12</v>
      </c>
      <c r="O550" s="24">
        <v>2019</v>
      </c>
      <c r="P550" s="146">
        <v>0.19</v>
      </c>
      <c r="Q550" s="145">
        <v>3</v>
      </c>
      <c r="R550" s="145" t="s">
        <v>1025</v>
      </c>
      <c r="S550" s="145" t="s">
        <v>1026</v>
      </c>
      <c r="T550" s="145">
        <v>19</v>
      </c>
      <c r="U550" s="84">
        <v>50401002</v>
      </c>
      <c r="V550" s="61" t="s">
        <v>5163</v>
      </c>
    </row>
    <row r="551" spans="1:22" s="18" customFormat="1" ht="52" hidden="1" x14ac:dyDescent="0.3">
      <c r="A551" s="134">
        <v>548</v>
      </c>
      <c r="B551" s="68"/>
      <c r="C551" s="25" t="s">
        <v>3640</v>
      </c>
      <c r="D551" s="25" t="s">
        <v>3679</v>
      </c>
      <c r="E551" s="63" t="s">
        <v>2748</v>
      </c>
      <c r="F551" s="84" t="s">
        <v>4235</v>
      </c>
      <c r="G551" s="68" t="s">
        <v>3279</v>
      </c>
      <c r="H551" s="68" t="s">
        <v>1737</v>
      </c>
      <c r="I551" s="68" t="s">
        <v>2023</v>
      </c>
      <c r="J551" s="68" t="str">
        <f t="shared" si="8"/>
        <v>MP504010200202. Cumplir el 3% de la rentabiilidad mínima a la Beneficencia del Valle del contrato de concesión por concepto de apuestas permanentes o chance</v>
      </c>
      <c r="K551" s="68" t="s">
        <v>772</v>
      </c>
      <c r="M551" s="68" t="s">
        <v>77</v>
      </c>
      <c r="N551" s="146">
        <v>0.03</v>
      </c>
      <c r="O551" s="24">
        <v>2019</v>
      </c>
      <c r="P551" s="146">
        <v>0.03</v>
      </c>
      <c r="Q551" s="145">
        <v>3</v>
      </c>
      <c r="R551" s="145">
        <v>3</v>
      </c>
      <c r="S551" s="145">
        <v>3</v>
      </c>
      <c r="T551" s="145">
        <v>3</v>
      </c>
      <c r="U551" s="84">
        <v>50401002</v>
      </c>
      <c r="V551" s="61" t="s">
        <v>5163</v>
      </c>
    </row>
    <row r="552" spans="1:22" s="18" customFormat="1" ht="39" hidden="1" x14ac:dyDescent="0.3">
      <c r="A552" s="134">
        <v>549</v>
      </c>
      <c r="B552" s="68"/>
      <c r="C552" s="25" t="s">
        <v>3640</v>
      </c>
      <c r="D552" s="25" t="s">
        <v>3680</v>
      </c>
      <c r="E552" s="63" t="s">
        <v>2749</v>
      </c>
      <c r="F552" s="84" t="s">
        <v>4236</v>
      </c>
      <c r="G552" s="68" t="s">
        <v>3280</v>
      </c>
      <c r="H552" s="68" t="s">
        <v>1737</v>
      </c>
      <c r="I552" s="68" t="s">
        <v>1027</v>
      </c>
      <c r="J552" s="68" t="str">
        <f t="shared" si="8"/>
        <v>MP504010200301. Incrementar a 22,000,000 las botellas de 750cc vendidas durante el periodo de gobierno</v>
      </c>
      <c r="K552" s="68" t="s">
        <v>797</v>
      </c>
      <c r="M552" s="68" t="s">
        <v>85</v>
      </c>
      <c r="N552" s="24">
        <v>5572327</v>
      </c>
      <c r="O552" s="24">
        <v>2019</v>
      </c>
      <c r="P552" s="150">
        <v>22000000</v>
      </c>
      <c r="Q552" s="150">
        <v>5000000</v>
      </c>
      <c r="R552" s="150">
        <v>10250000</v>
      </c>
      <c r="S552" s="150">
        <v>15762500</v>
      </c>
      <c r="T552" s="150">
        <v>22000000</v>
      </c>
      <c r="U552" s="84">
        <v>50401003</v>
      </c>
      <c r="V552" s="61" t="s">
        <v>5164</v>
      </c>
    </row>
    <row r="553" spans="1:22" s="18" customFormat="1" ht="39" hidden="1" x14ac:dyDescent="0.3">
      <c r="A553" s="134">
        <v>550</v>
      </c>
      <c r="B553" s="68"/>
      <c r="C553" s="25" t="s">
        <v>3641</v>
      </c>
      <c r="D553" s="25" t="s">
        <v>3681</v>
      </c>
      <c r="E553" s="63" t="s">
        <v>2750</v>
      </c>
      <c r="F553" s="84" t="s">
        <v>4237</v>
      </c>
      <c r="G553" s="68" t="s">
        <v>3281</v>
      </c>
      <c r="H553" s="68" t="s">
        <v>1740</v>
      </c>
      <c r="I553" s="90" t="s">
        <v>1742</v>
      </c>
      <c r="J553" s="68" t="str">
        <f t="shared" si="8"/>
        <v>MP504010300401. Cumplir al 100% el acuerdo de reestructuración de pasivos durante el periodo de gobierno</v>
      </c>
      <c r="K553" s="68" t="s">
        <v>777</v>
      </c>
      <c r="M553" s="68" t="s">
        <v>85</v>
      </c>
      <c r="N553" s="24">
        <v>0</v>
      </c>
      <c r="O553" s="24">
        <v>2019</v>
      </c>
      <c r="P553" s="146">
        <v>1</v>
      </c>
      <c r="Q553" s="24">
        <v>100</v>
      </c>
      <c r="R553" s="24">
        <v>100</v>
      </c>
      <c r="S553" s="24">
        <v>100</v>
      </c>
      <c r="T553" s="24">
        <v>100</v>
      </c>
      <c r="U553" s="84">
        <v>50401004</v>
      </c>
      <c r="V553" s="61" t="s">
        <v>5165</v>
      </c>
    </row>
    <row r="554" spans="1:22" s="18" customFormat="1" ht="52" hidden="1" x14ac:dyDescent="0.3">
      <c r="A554" s="134">
        <v>551</v>
      </c>
      <c r="B554" s="68"/>
      <c r="C554" s="25" t="s">
        <v>3641</v>
      </c>
      <c r="D554" s="25" t="s">
        <v>3681</v>
      </c>
      <c r="E554" s="63" t="s">
        <v>2750</v>
      </c>
      <c r="F554" s="84" t="s">
        <v>4238</v>
      </c>
      <c r="G554" s="68" t="s">
        <v>3282</v>
      </c>
      <c r="H554" s="68" t="s">
        <v>1740</v>
      </c>
      <c r="I554" s="90" t="s">
        <v>1743</v>
      </c>
      <c r="J554" s="68" t="str">
        <f t="shared" si="8"/>
        <v>MP504010300402. Realizar el 100% de las actividades de gestión para la ejecución del acuerdo de reestructuración de pasivos durante el periodo de gobierno</v>
      </c>
      <c r="K554" s="68" t="s">
        <v>777</v>
      </c>
      <c r="M554" s="68" t="s">
        <v>77</v>
      </c>
      <c r="N554" s="146">
        <v>1</v>
      </c>
      <c r="O554" s="24">
        <v>2019</v>
      </c>
      <c r="P554" s="146">
        <v>1</v>
      </c>
      <c r="Q554" s="24">
        <v>100</v>
      </c>
      <c r="R554" s="24">
        <v>100</v>
      </c>
      <c r="S554" s="24">
        <v>100</v>
      </c>
      <c r="T554" s="24">
        <v>100</v>
      </c>
      <c r="U554" s="84">
        <v>50401004</v>
      </c>
      <c r="V554" s="61" t="s">
        <v>5165</v>
      </c>
    </row>
    <row r="555" spans="1:22" s="18" customFormat="1" ht="78" hidden="1" x14ac:dyDescent="0.3">
      <c r="A555" s="134">
        <v>552</v>
      </c>
      <c r="B555" s="68"/>
      <c r="C555" s="25" t="s">
        <v>3641</v>
      </c>
      <c r="D555" s="25" t="s">
        <v>3681</v>
      </c>
      <c r="E555" s="63" t="s">
        <v>2750</v>
      </c>
      <c r="F555" s="84" t="s">
        <v>4239</v>
      </c>
      <c r="G555" s="68" t="s">
        <v>3283</v>
      </c>
      <c r="H555" s="68" t="s">
        <v>1740</v>
      </c>
      <c r="I555" s="68" t="s">
        <v>1745</v>
      </c>
      <c r="J555" s="68" t="str">
        <f t="shared" si="8"/>
        <v xml:space="preserve">MP504010300403. Realizar el Marco Fiscal de Mediano Plazo como instrumento de análisis estructural de la evolución, perspectivas y metas de las finanzas públicas con un horizonte a 10 años
</v>
      </c>
      <c r="K555" s="68" t="s">
        <v>777</v>
      </c>
      <c r="M555" s="68" t="s">
        <v>85</v>
      </c>
      <c r="N555" s="24">
        <v>1</v>
      </c>
      <c r="O555" s="24">
        <v>2019</v>
      </c>
      <c r="P555" s="24">
        <v>1</v>
      </c>
      <c r="Q555" s="24">
        <v>1</v>
      </c>
      <c r="R555" s="24">
        <v>1</v>
      </c>
      <c r="S555" s="24">
        <v>1</v>
      </c>
      <c r="T555" s="24">
        <v>1</v>
      </c>
      <c r="U555" s="84">
        <v>50401004</v>
      </c>
      <c r="V555" s="61" t="s">
        <v>5165</v>
      </c>
    </row>
    <row r="556" spans="1:22" s="18" customFormat="1" ht="52" hidden="1" x14ac:dyDescent="0.3">
      <c r="A556" s="134">
        <v>553</v>
      </c>
      <c r="B556" s="68"/>
      <c r="C556" s="25" t="s">
        <v>3641</v>
      </c>
      <c r="D556" s="25" t="s">
        <v>3681</v>
      </c>
      <c r="E556" s="63" t="s">
        <v>2750</v>
      </c>
      <c r="F556" s="84" t="s">
        <v>4240</v>
      </c>
      <c r="G556" s="68" t="s">
        <v>3284</v>
      </c>
      <c r="H556" s="68" t="s">
        <v>1740</v>
      </c>
      <c r="I556" s="68" t="s">
        <v>1510</v>
      </c>
      <c r="J556" s="68" t="str">
        <f t="shared" si="8"/>
        <v xml:space="preserve">MP504010300404. Mantener el índice de desempeño fiscal DNP por encima del rango de clasificación sostenible
</v>
      </c>
      <c r="K556" s="68" t="s">
        <v>777</v>
      </c>
      <c r="M556" s="68" t="s">
        <v>77</v>
      </c>
      <c r="N556" s="24">
        <v>81.23</v>
      </c>
      <c r="O556" s="24">
        <v>2017</v>
      </c>
      <c r="P556" s="24">
        <v>81.23</v>
      </c>
      <c r="Q556" s="24">
        <v>81.23</v>
      </c>
      <c r="R556" s="24">
        <v>81.23</v>
      </c>
      <c r="S556" s="24">
        <v>81.23</v>
      </c>
      <c r="T556" s="24">
        <v>81.23</v>
      </c>
      <c r="U556" s="84">
        <v>50401004</v>
      </c>
      <c r="V556" s="61" t="s">
        <v>5165</v>
      </c>
    </row>
    <row r="557" spans="1:22" s="18" customFormat="1" ht="52" hidden="1" x14ac:dyDescent="0.3">
      <c r="A557" s="134">
        <v>554</v>
      </c>
      <c r="B557" s="68"/>
      <c r="C557" s="25" t="s">
        <v>3641</v>
      </c>
      <c r="D557" s="25" t="s">
        <v>3681</v>
      </c>
      <c r="E557" s="63" t="s">
        <v>2750</v>
      </c>
      <c r="F557" s="84" t="s">
        <v>4241</v>
      </c>
      <c r="G557" s="68" t="s">
        <v>3285</v>
      </c>
      <c r="H557" s="68" t="s">
        <v>1740</v>
      </c>
      <c r="I557" s="68" t="s">
        <v>1747</v>
      </c>
      <c r="J557" s="68" t="str">
        <f t="shared" si="8"/>
        <v>MP504010300405. Mantener la relación de los gastos de funcionamiento respecto a los ICLD por debajo del 50% durante el periodo de gobierno</v>
      </c>
      <c r="K557" s="68" t="s">
        <v>777</v>
      </c>
      <c r="M557" s="68" t="s">
        <v>77</v>
      </c>
      <c r="N557" s="146">
        <v>0.5</v>
      </c>
      <c r="O557" s="24">
        <v>2019</v>
      </c>
      <c r="P557" s="146">
        <v>0.5</v>
      </c>
      <c r="Q557" s="24">
        <v>50</v>
      </c>
      <c r="R557" s="24">
        <v>50</v>
      </c>
      <c r="S557" s="24">
        <v>50</v>
      </c>
      <c r="T557" s="24">
        <v>50</v>
      </c>
      <c r="U557" s="84">
        <v>50401004</v>
      </c>
      <c r="V557" s="61" t="s">
        <v>5165</v>
      </c>
    </row>
    <row r="558" spans="1:22" s="18" customFormat="1" ht="52" hidden="1" x14ac:dyDescent="0.3">
      <c r="A558" s="134">
        <v>555</v>
      </c>
      <c r="B558" s="68"/>
      <c r="C558" s="25" t="s">
        <v>3641</v>
      </c>
      <c r="D558" s="25" t="s">
        <v>3681</v>
      </c>
      <c r="E558" s="63" t="s">
        <v>2750</v>
      </c>
      <c r="F558" s="84" t="s">
        <v>4242</v>
      </c>
      <c r="G558" s="68" t="s">
        <v>3286</v>
      </c>
      <c r="H558" s="68" t="s">
        <v>1740</v>
      </c>
      <c r="I558" s="68" t="s">
        <v>1028</v>
      </c>
      <c r="J558" s="68" t="str">
        <f t="shared" si="8"/>
        <v>MP504010300406. Contratar nuevas operaciones de crédito público manteniendo la relación saldo de la deuda sobre ingresos corrientes por debajo del 80%</v>
      </c>
      <c r="K558" s="68" t="s">
        <v>777</v>
      </c>
      <c r="M558" s="68" t="s">
        <v>85</v>
      </c>
      <c r="N558" s="146">
        <v>0.45</v>
      </c>
      <c r="O558" s="24">
        <v>2019</v>
      </c>
      <c r="P558" s="146">
        <v>0.6</v>
      </c>
      <c r="Q558" s="24">
        <v>60</v>
      </c>
      <c r="R558" s="24">
        <v>60</v>
      </c>
      <c r="S558" s="24">
        <v>60</v>
      </c>
      <c r="T558" s="24">
        <v>60</v>
      </c>
      <c r="U558" s="84">
        <v>50401004</v>
      </c>
      <c r="V558" s="61" t="s">
        <v>5165</v>
      </c>
    </row>
    <row r="559" spans="1:22" s="18" customFormat="1" ht="39" hidden="1" x14ac:dyDescent="0.3">
      <c r="A559" s="134">
        <v>556</v>
      </c>
      <c r="B559" s="68"/>
      <c r="C559" s="25" t="s">
        <v>3641</v>
      </c>
      <c r="D559" s="25" t="s">
        <v>3681</v>
      </c>
      <c r="E559" s="63" t="s">
        <v>2750</v>
      </c>
      <c r="F559" s="84" t="s">
        <v>4243</v>
      </c>
      <c r="G559" s="68" t="s">
        <v>3287</v>
      </c>
      <c r="H559" s="68" t="s">
        <v>1740</v>
      </c>
      <c r="I559" s="68" t="s">
        <v>1748</v>
      </c>
      <c r="J559" s="68" t="str">
        <f t="shared" si="8"/>
        <v>MP504010300407. Alcanzar el 100% del recaudo de ingresos corrientes presupuestados en cada vigencia durante el periodo de gobierno</v>
      </c>
      <c r="K559" s="68" t="s">
        <v>879</v>
      </c>
      <c r="M559" s="68" t="s">
        <v>77</v>
      </c>
      <c r="N559" s="146">
        <v>1</v>
      </c>
      <c r="O559" s="24">
        <v>2019</v>
      </c>
      <c r="P559" s="146">
        <v>1</v>
      </c>
      <c r="Q559" s="24">
        <v>100</v>
      </c>
      <c r="R559" s="24">
        <v>100</v>
      </c>
      <c r="S559" s="24">
        <v>100</v>
      </c>
      <c r="T559" s="24">
        <v>100</v>
      </c>
      <c r="U559" s="84">
        <v>50401004</v>
      </c>
      <c r="V559" s="61" t="s">
        <v>5165</v>
      </c>
    </row>
    <row r="560" spans="1:22" s="18" customFormat="1" ht="78" hidden="1" x14ac:dyDescent="0.3">
      <c r="A560" s="134">
        <v>557</v>
      </c>
      <c r="B560" s="68"/>
      <c r="C560" s="25" t="s">
        <v>3641</v>
      </c>
      <c r="D560" s="25" t="s">
        <v>3681</v>
      </c>
      <c r="E560" s="63" t="s">
        <v>2750</v>
      </c>
      <c r="F560" s="84" t="s">
        <v>4244</v>
      </c>
      <c r="G560" s="68" t="s">
        <v>3288</v>
      </c>
      <c r="H560" s="68" t="s">
        <v>1740</v>
      </c>
      <c r="I560" s="68" t="s">
        <v>1514</v>
      </c>
      <c r="J560" s="68" t="str">
        <f t="shared" si="8"/>
        <v>MP504010300408. Mejorar a 3, el nivel de madurez de la arquitectura empresarial del Departamento Administrativo de Hacienda y Finanzas Publicas, para la optimización de los procesos administrativos, financieros y la calidad  de la información</v>
      </c>
      <c r="K560" s="68" t="s">
        <v>777</v>
      </c>
      <c r="M560" s="68" t="s">
        <v>85</v>
      </c>
      <c r="N560" s="145">
        <v>1</v>
      </c>
      <c r="O560" s="24">
        <v>2019</v>
      </c>
      <c r="P560" s="145">
        <v>3</v>
      </c>
      <c r="Q560" s="24">
        <v>1</v>
      </c>
      <c r="R560" s="24">
        <v>1</v>
      </c>
      <c r="S560" s="24">
        <v>2</v>
      </c>
      <c r="T560" s="24">
        <v>3</v>
      </c>
      <c r="U560" s="84">
        <v>50401004</v>
      </c>
      <c r="V560" s="61" t="s">
        <v>5165</v>
      </c>
    </row>
    <row r="561" spans="1:24" s="18" customFormat="1" ht="52" hidden="1" x14ac:dyDescent="0.3">
      <c r="A561" s="134">
        <v>558</v>
      </c>
      <c r="B561" s="68"/>
      <c r="C561" s="25" t="s">
        <v>3642</v>
      </c>
      <c r="D561" s="25" t="s">
        <v>3682</v>
      </c>
      <c r="E561" s="63" t="s">
        <v>2751</v>
      </c>
      <c r="F561" s="84" t="s">
        <v>4245</v>
      </c>
      <c r="G561" s="68" t="s">
        <v>3289</v>
      </c>
      <c r="H561" s="68" t="s">
        <v>2154</v>
      </c>
      <c r="I561" s="68" t="s">
        <v>1032</v>
      </c>
      <c r="J561" s="68" t="str">
        <f t="shared" si="8"/>
        <v>MP504010400501. Desembolsar 500,000 MILLON(ES) DE PESOS en créditos para el desarrollo de la Región Pacífico, durante el periodo de gobierno</v>
      </c>
      <c r="K561" s="68" t="s">
        <v>810</v>
      </c>
      <c r="M561" s="68" t="s">
        <v>85</v>
      </c>
      <c r="N561" s="145">
        <v>401242000000</v>
      </c>
      <c r="O561" s="24">
        <v>2019</v>
      </c>
      <c r="P561" s="145">
        <v>500000000000</v>
      </c>
      <c r="Q561" s="145">
        <v>75000000000</v>
      </c>
      <c r="R561" s="145">
        <v>205000000000</v>
      </c>
      <c r="S561" s="145">
        <v>345000000000</v>
      </c>
      <c r="T561" s="145">
        <v>500000000000</v>
      </c>
      <c r="U561" s="84">
        <v>50401005</v>
      </c>
      <c r="V561" s="61" t="s">
        <v>5166</v>
      </c>
    </row>
    <row r="562" spans="1:24" s="18" customFormat="1" ht="39" hidden="1" x14ac:dyDescent="0.3">
      <c r="A562" s="134">
        <v>559</v>
      </c>
      <c r="B562" s="68"/>
      <c r="C562" s="25" t="s">
        <v>3642</v>
      </c>
      <c r="D562" s="25" t="s">
        <v>3682</v>
      </c>
      <c r="E562" s="63" t="s">
        <v>2751</v>
      </c>
      <c r="F562" s="84" t="s">
        <v>4246</v>
      </c>
      <c r="G562" s="68" t="s">
        <v>3290</v>
      </c>
      <c r="H562" s="68" t="s">
        <v>2154</v>
      </c>
      <c r="I562" s="68" t="s">
        <v>1034</v>
      </c>
      <c r="J562" s="68" t="str">
        <f t="shared" si="8"/>
        <v>MP504010400502. Gestionar 4 proyectos de inversión pública en la Región Pacífico, durante el periodo de gobierno</v>
      </c>
      <c r="K562" s="68" t="s">
        <v>810</v>
      </c>
      <c r="M562" s="68" t="s">
        <v>85</v>
      </c>
      <c r="N562" s="24">
        <v>0</v>
      </c>
      <c r="O562" s="24">
        <v>2019</v>
      </c>
      <c r="P562" s="24">
        <v>4</v>
      </c>
      <c r="Q562" s="24">
        <v>1</v>
      </c>
      <c r="R562" s="24">
        <v>2</v>
      </c>
      <c r="S562" s="24">
        <v>3</v>
      </c>
      <c r="T562" s="24">
        <v>4</v>
      </c>
      <c r="U562" s="84">
        <v>50401005</v>
      </c>
      <c r="V562" s="61" t="s">
        <v>5166</v>
      </c>
    </row>
    <row r="563" spans="1:24" s="18" customFormat="1" ht="78" hidden="1" x14ac:dyDescent="0.3">
      <c r="A563" s="134">
        <v>560</v>
      </c>
      <c r="B563" s="68"/>
      <c r="C563" s="25" t="s">
        <v>3643</v>
      </c>
      <c r="D563" s="25" t="s">
        <v>3678</v>
      </c>
      <c r="E563" s="63" t="s">
        <v>2752</v>
      </c>
      <c r="F563" s="84" t="s">
        <v>4247</v>
      </c>
      <c r="G563" s="68" t="s">
        <v>3291</v>
      </c>
      <c r="H563" s="68" t="s">
        <v>791</v>
      </c>
      <c r="I563" s="68" t="s">
        <v>1036</v>
      </c>
      <c r="J563" s="68" t="str">
        <f t="shared" si="8"/>
        <v>MP505010100101. Emitir en promedio 8 horas mensuales de actividades culturales, deportivas, educativas, informativas, entre otras, en los diferentes municipios del pacífico colombiano (sin incluir la ciudad sede del canal) durante el periodo de gobierno</v>
      </c>
      <c r="K563" s="68" t="s">
        <v>326</v>
      </c>
      <c r="M563" s="68" t="s">
        <v>77</v>
      </c>
      <c r="N563" s="24">
        <v>8</v>
      </c>
      <c r="O563" s="24">
        <v>2019</v>
      </c>
      <c r="P563" s="24">
        <v>8</v>
      </c>
      <c r="Q563" s="24">
        <v>8</v>
      </c>
      <c r="R563" s="24">
        <v>8</v>
      </c>
      <c r="S563" s="24">
        <v>8</v>
      </c>
      <c r="T563" s="24">
        <v>8</v>
      </c>
      <c r="U563" s="84">
        <v>50501001</v>
      </c>
      <c r="V563" s="61" t="s">
        <v>5167</v>
      </c>
    </row>
    <row r="564" spans="1:24" s="18" customFormat="1" ht="39" hidden="1" x14ac:dyDescent="0.3">
      <c r="A564" s="134">
        <v>561</v>
      </c>
      <c r="B564" s="68"/>
      <c r="C564" s="25" t="s">
        <v>3643</v>
      </c>
      <c r="D564" s="25" t="s">
        <v>3678</v>
      </c>
      <c r="E564" s="63" t="s">
        <v>2752</v>
      </c>
      <c r="F564" s="84" t="s">
        <v>4248</v>
      </c>
      <c r="G564" s="68" t="s">
        <v>3292</v>
      </c>
      <c r="H564" s="68" t="s">
        <v>791</v>
      </c>
      <c r="I564" s="68" t="s">
        <v>1038</v>
      </c>
      <c r="J564" s="68" t="str">
        <f t="shared" si="8"/>
        <v>MP505010100102. Mantener 800 kilómetros de vias en el departamento rutinariamente y anualmente durante el periodo de gobierno</v>
      </c>
      <c r="K564" s="68" t="s">
        <v>130</v>
      </c>
      <c r="M564" s="68" t="s">
        <v>85</v>
      </c>
      <c r="N564" s="24">
        <v>785</v>
      </c>
      <c r="O564" s="24">
        <v>2019</v>
      </c>
      <c r="P564" s="24">
        <v>800</v>
      </c>
      <c r="Q564" s="24">
        <v>800</v>
      </c>
      <c r="R564" s="24">
        <v>800</v>
      </c>
      <c r="S564" s="24">
        <v>800</v>
      </c>
      <c r="T564" s="24">
        <v>800</v>
      </c>
      <c r="U564" s="84">
        <v>50501001</v>
      </c>
      <c r="V564" s="61" t="s">
        <v>5167</v>
      </c>
    </row>
    <row r="565" spans="1:24" s="18" customFormat="1" ht="65" hidden="1" x14ac:dyDescent="0.3">
      <c r="A565" s="134">
        <v>562</v>
      </c>
      <c r="B565" s="68"/>
      <c r="C565" s="25" t="s">
        <v>3643</v>
      </c>
      <c r="D565" s="25" t="s">
        <v>3678</v>
      </c>
      <c r="E565" s="63" t="s">
        <v>2752</v>
      </c>
      <c r="F565" s="84" t="s">
        <v>4249</v>
      </c>
      <c r="G565" s="68" t="s">
        <v>3293</v>
      </c>
      <c r="H565" s="68" t="s">
        <v>791</v>
      </c>
      <c r="I565" s="68" t="s">
        <v>1518</v>
      </c>
      <c r="J565" s="68" t="str">
        <f t="shared" si="8"/>
        <v xml:space="preserve">MP505010100103. Realizar la formulación, seguimiento, evaluación y ajustes al Plan vial Departamental decenal, como herramienta de gestión para la infraestructura del transporte </v>
      </c>
      <c r="K565" s="68" t="s">
        <v>130</v>
      </c>
      <c r="M565" s="151" t="s">
        <v>85</v>
      </c>
      <c r="N565" s="23">
        <v>0.25</v>
      </c>
      <c r="O565" s="23">
        <v>2019</v>
      </c>
      <c r="P565" s="23">
        <v>1</v>
      </c>
      <c r="Q565" s="23">
        <v>0.25</v>
      </c>
      <c r="R565" s="23">
        <v>0.45</v>
      </c>
      <c r="S565" s="23">
        <v>0.71</v>
      </c>
      <c r="T565" s="23">
        <v>1</v>
      </c>
      <c r="U565" s="84">
        <v>50501001</v>
      </c>
      <c r="V565" s="61" t="s">
        <v>5167</v>
      </c>
    </row>
    <row r="566" spans="1:24" s="18" customFormat="1" ht="52" x14ac:dyDescent="0.3">
      <c r="A566" s="134">
        <v>563</v>
      </c>
      <c r="B566" s="68"/>
      <c r="C566" s="25" t="s">
        <v>3643</v>
      </c>
      <c r="D566" s="25" t="s">
        <v>3678</v>
      </c>
      <c r="E566" s="63" t="s">
        <v>2752</v>
      </c>
      <c r="F566" s="84" t="s">
        <v>4250</v>
      </c>
      <c r="G566" s="68" t="s">
        <v>3294</v>
      </c>
      <c r="H566" s="68" t="s">
        <v>791</v>
      </c>
      <c r="I566" s="68" t="s">
        <v>1039</v>
      </c>
      <c r="J566" s="68" t="str">
        <f t="shared" si="8"/>
        <v>MP505010100104. Ejecutar 1 seguimiento al Pacto Pacifico del Valle del Cauca en el marco de los pactos territoriales, durante el periodo de gobierno</v>
      </c>
      <c r="K566" s="68" t="s">
        <v>322</v>
      </c>
      <c r="L566" s="19" t="s">
        <v>5387</v>
      </c>
      <c r="M566" s="68" t="s">
        <v>77</v>
      </c>
      <c r="N566" s="24">
        <v>1</v>
      </c>
      <c r="O566" s="24">
        <v>2019</v>
      </c>
      <c r="P566" s="24">
        <v>1</v>
      </c>
      <c r="Q566" s="24">
        <v>1</v>
      </c>
      <c r="R566" s="24">
        <v>1</v>
      </c>
      <c r="S566" s="24">
        <v>1</v>
      </c>
      <c r="T566" s="24">
        <v>1</v>
      </c>
      <c r="U566" s="84">
        <v>50501001</v>
      </c>
      <c r="V566" s="61" t="s">
        <v>5167</v>
      </c>
      <c r="W566" s="19" t="s">
        <v>5398</v>
      </c>
      <c r="X566" s="324">
        <v>1</v>
      </c>
    </row>
    <row r="567" spans="1:24" s="18" customFormat="1" ht="65" x14ac:dyDescent="0.3">
      <c r="A567" s="134">
        <v>564</v>
      </c>
      <c r="B567" s="68"/>
      <c r="C567" s="25" t="s">
        <v>3643</v>
      </c>
      <c r="D567" s="25" t="s">
        <v>3678</v>
      </c>
      <c r="E567" s="63" t="s">
        <v>2752</v>
      </c>
      <c r="F567" s="84" t="s">
        <v>4251</v>
      </c>
      <c r="G567" s="68" t="s">
        <v>3295</v>
      </c>
      <c r="H567" s="68" t="s">
        <v>791</v>
      </c>
      <c r="I567" s="68" t="s">
        <v>1521</v>
      </c>
      <c r="J567" s="68" t="str">
        <f t="shared" si="8"/>
        <v>MP505010100105. Constituir esquemas asociativos de la Ciudad Región de conformidad con los lineamientos establecidos en el Plan de Ordenamiento Territorial del departamento del Valle del Cauca, durante el período de gobierno</v>
      </c>
      <c r="K567" s="68" t="s">
        <v>322</v>
      </c>
      <c r="L567" s="19" t="s">
        <v>5387</v>
      </c>
      <c r="M567" s="68" t="s">
        <v>85</v>
      </c>
      <c r="N567" s="24">
        <v>1</v>
      </c>
      <c r="O567" s="24">
        <v>2019</v>
      </c>
      <c r="P567" s="24">
        <v>1</v>
      </c>
      <c r="Q567" s="24">
        <v>0</v>
      </c>
      <c r="R567" s="24">
        <v>0</v>
      </c>
      <c r="S567" s="24">
        <v>1</v>
      </c>
      <c r="T567" s="24">
        <v>1</v>
      </c>
      <c r="U567" s="84">
        <v>50501001</v>
      </c>
      <c r="V567" s="61" t="s">
        <v>5167</v>
      </c>
      <c r="W567" s="19" t="s">
        <v>5398</v>
      </c>
      <c r="X567" s="325"/>
    </row>
    <row r="568" spans="1:24" s="18" customFormat="1" ht="52" x14ac:dyDescent="0.3">
      <c r="A568" s="134">
        <v>565</v>
      </c>
      <c r="B568" s="68"/>
      <c r="C568" s="25" t="s">
        <v>3644</v>
      </c>
      <c r="D568" s="25" t="s">
        <v>3679</v>
      </c>
      <c r="E568" s="63" t="s">
        <v>2753</v>
      </c>
      <c r="F568" s="84" t="s">
        <v>4252</v>
      </c>
      <c r="G568" s="68" t="s">
        <v>3296</v>
      </c>
      <c r="H568" s="68" t="s">
        <v>1297</v>
      </c>
      <c r="I568" s="68" t="s">
        <v>1524</v>
      </c>
      <c r="J568" s="68" t="str">
        <f t="shared" si="8"/>
        <v>MP505010200201. Adoptar el Plan de Desarrollo Departamental para la vigencia 2020-2023 en el marco del cumplimiento del POTD</v>
      </c>
      <c r="K568" s="68" t="s">
        <v>322</v>
      </c>
      <c r="L568" s="19" t="s">
        <v>5387</v>
      </c>
      <c r="M568" s="68" t="s">
        <v>85</v>
      </c>
      <c r="N568" s="24">
        <v>0</v>
      </c>
      <c r="O568" s="24">
        <v>2019</v>
      </c>
      <c r="P568" s="24">
        <v>1</v>
      </c>
      <c r="Q568" s="24">
        <v>1</v>
      </c>
      <c r="R568" s="24">
        <v>1</v>
      </c>
      <c r="S568" s="24">
        <v>1</v>
      </c>
      <c r="T568" s="24">
        <v>1</v>
      </c>
      <c r="U568" s="84">
        <v>50501002</v>
      </c>
      <c r="V568" s="61" t="s">
        <v>5168</v>
      </c>
      <c r="W568" s="19" t="s">
        <v>5398</v>
      </c>
      <c r="X568" s="324">
        <v>1</v>
      </c>
    </row>
    <row r="569" spans="1:24" s="18" customFormat="1" ht="65" x14ac:dyDescent="0.3">
      <c r="A569" s="134">
        <v>566</v>
      </c>
      <c r="B569" s="68"/>
      <c r="C569" s="25" t="s">
        <v>3644</v>
      </c>
      <c r="D569" s="25" t="s">
        <v>3679</v>
      </c>
      <c r="E569" s="63" t="s">
        <v>2753</v>
      </c>
      <c r="F569" s="84" t="s">
        <v>4253</v>
      </c>
      <c r="G569" s="68" t="s">
        <v>3297</v>
      </c>
      <c r="H569" s="68" t="s">
        <v>1297</v>
      </c>
      <c r="I569" s="68" t="s">
        <v>1869</v>
      </c>
      <c r="J569" s="68" t="str">
        <f t="shared" si="8"/>
        <v>MP505010200202. Ejecutar 100% el proceso de seguimiento y evaluación del Plan de Desarrollo Departamental de la vigencia 2020-2023, de conformidad con lo establecido en el decreto departamental 1591 de noviembre 30 de 2016</v>
      </c>
      <c r="K569" s="68" t="s">
        <v>322</v>
      </c>
      <c r="L569" s="19" t="s">
        <v>5387</v>
      </c>
      <c r="M569" s="68" t="s">
        <v>85</v>
      </c>
      <c r="N569" s="24">
        <v>0</v>
      </c>
      <c r="O569" s="24">
        <v>2019</v>
      </c>
      <c r="P569" s="146">
        <v>1</v>
      </c>
      <c r="Q569" s="24">
        <v>100</v>
      </c>
      <c r="R569" s="24">
        <v>100</v>
      </c>
      <c r="S569" s="24">
        <v>100</v>
      </c>
      <c r="T569" s="24">
        <v>100</v>
      </c>
      <c r="U569" s="84">
        <v>50501002</v>
      </c>
      <c r="V569" s="61" t="s">
        <v>5168</v>
      </c>
      <c r="W569" s="19" t="s">
        <v>5398</v>
      </c>
      <c r="X569" s="326"/>
    </row>
    <row r="570" spans="1:24" s="18" customFormat="1" ht="78" x14ac:dyDescent="0.3">
      <c r="A570" s="134">
        <v>567</v>
      </c>
      <c r="B570" s="68"/>
      <c r="C570" s="25" t="s">
        <v>3644</v>
      </c>
      <c r="D570" s="25" t="s">
        <v>3680</v>
      </c>
      <c r="E570" s="63" t="s">
        <v>2754</v>
      </c>
      <c r="F570" s="84" t="s">
        <v>4254</v>
      </c>
      <c r="G570" s="68" t="s">
        <v>3298</v>
      </c>
      <c r="H570" s="68" t="s">
        <v>1297</v>
      </c>
      <c r="I570" s="68" t="s">
        <v>1525</v>
      </c>
      <c r="J570" s="68" t="str">
        <f t="shared" si="8"/>
        <v>MP505010200301. Asesorar un gobierno departamental en el cumplimiento del Plan de Desarrollo por parte del Consejo Territorial de Planeación departamental, durante la vigencia 2020 - 2023, de conformidad con lo establecido en la ley 152 de 1994</v>
      </c>
      <c r="K570" s="68" t="s">
        <v>322</v>
      </c>
      <c r="L570" s="19" t="s">
        <v>5387</v>
      </c>
      <c r="M570" s="68" t="s">
        <v>77</v>
      </c>
      <c r="N570" s="24">
        <v>1</v>
      </c>
      <c r="O570" s="24">
        <v>2019</v>
      </c>
      <c r="P570" s="24">
        <v>1</v>
      </c>
      <c r="Q570" s="24">
        <v>1</v>
      </c>
      <c r="R570" s="24">
        <v>1</v>
      </c>
      <c r="S570" s="24">
        <v>1</v>
      </c>
      <c r="T570" s="24">
        <v>1</v>
      </c>
      <c r="U570" s="84">
        <v>50501003</v>
      </c>
      <c r="V570" s="61" t="s">
        <v>5169</v>
      </c>
      <c r="W570" s="19" t="s">
        <v>5398</v>
      </c>
      <c r="X570" s="326"/>
    </row>
    <row r="571" spans="1:24" s="18" customFormat="1" ht="52" x14ac:dyDescent="0.3">
      <c r="A571" s="134">
        <v>568</v>
      </c>
      <c r="B571" s="68"/>
      <c r="C571" s="25" t="s">
        <v>3644</v>
      </c>
      <c r="D571" s="25" t="s">
        <v>3681</v>
      </c>
      <c r="E571" s="63" t="s">
        <v>2755</v>
      </c>
      <c r="F571" s="84" t="s">
        <v>4255</v>
      </c>
      <c r="G571" s="68" t="s">
        <v>3303</v>
      </c>
      <c r="H571" s="68" t="s">
        <v>1297</v>
      </c>
      <c r="I571" s="68" t="s">
        <v>1046</v>
      </c>
      <c r="J571" s="68" t="str">
        <f t="shared" si="8"/>
        <v>MP505010200401. Ejecutar 1 seguimiento a las políticas públicas implementadas en el Plan de Desarrollo Departamental 2020 -2023 anualmente</v>
      </c>
      <c r="K571" s="68" t="s">
        <v>322</v>
      </c>
      <c r="L571" s="19" t="s">
        <v>5387</v>
      </c>
      <c r="M571" s="68" t="s">
        <v>77</v>
      </c>
      <c r="N571" s="24">
        <v>1</v>
      </c>
      <c r="O571" s="24">
        <v>2019</v>
      </c>
      <c r="P571" s="24">
        <v>1</v>
      </c>
      <c r="Q571" s="24">
        <v>1</v>
      </c>
      <c r="R571" s="24">
        <v>1</v>
      </c>
      <c r="S571" s="24">
        <v>1</v>
      </c>
      <c r="T571" s="24">
        <v>1</v>
      </c>
      <c r="U571" s="84">
        <v>50501004</v>
      </c>
      <c r="V571" s="61" t="s">
        <v>5170</v>
      </c>
      <c r="W571" s="19" t="s">
        <v>5398</v>
      </c>
      <c r="X571" s="326"/>
    </row>
    <row r="572" spans="1:24" s="18" customFormat="1" ht="52" x14ac:dyDescent="0.3">
      <c r="A572" s="134">
        <v>569</v>
      </c>
      <c r="B572" s="68"/>
      <c r="C572" s="25" t="s">
        <v>3644</v>
      </c>
      <c r="D572" s="25" t="s">
        <v>3682</v>
      </c>
      <c r="E572" s="63" t="s">
        <v>2756</v>
      </c>
      <c r="F572" s="84" t="s">
        <v>4256</v>
      </c>
      <c r="G572" s="68" t="s">
        <v>3299</v>
      </c>
      <c r="H572" s="68" t="s">
        <v>1297</v>
      </c>
      <c r="I572" s="68" t="s">
        <v>1049</v>
      </c>
      <c r="J572" s="68" t="str">
        <f t="shared" si="8"/>
        <v>MP505010200501. Divulgar en 42 municipios del Valle del Cauca, las directrices de carácter regional y sectorial del Plan de Ordenamiento Territorial Departamental POTD</v>
      </c>
      <c r="K572" s="68" t="s">
        <v>322</v>
      </c>
      <c r="L572" s="19" t="s">
        <v>5387</v>
      </c>
      <c r="M572" s="68" t="s">
        <v>85</v>
      </c>
      <c r="N572" s="24">
        <v>0</v>
      </c>
      <c r="O572" s="24">
        <v>2019</v>
      </c>
      <c r="P572" s="24">
        <v>42</v>
      </c>
      <c r="Q572" s="24">
        <v>42</v>
      </c>
      <c r="R572" s="24">
        <v>42</v>
      </c>
      <c r="S572" s="24">
        <v>42</v>
      </c>
      <c r="T572" s="24">
        <v>42</v>
      </c>
      <c r="U572" s="84">
        <v>50501005</v>
      </c>
      <c r="V572" s="61" t="s">
        <v>5171</v>
      </c>
      <c r="W572" s="19" t="s">
        <v>5398</v>
      </c>
      <c r="X572" s="326"/>
    </row>
    <row r="573" spans="1:24" s="18" customFormat="1" ht="52" x14ac:dyDescent="0.3">
      <c r="A573" s="134">
        <v>570</v>
      </c>
      <c r="B573" s="68"/>
      <c r="C573" s="25" t="s">
        <v>3644</v>
      </c>
      <c r="D573" s="25" t="s">
        <v>3682</v>
      </c>
      <c r="E573" s="63" t="s">
        <v>2756</v>
      </c>
      <c r="F573" s="84" t="s">
        <v>4257</v>
      </c>
      <c r="G573" s="68" t="s">
        <v>3300</v>
      </c>
      <c r="H573" s="68" t="s">
        <v>1297</v>
      </c>
      <c r="I573" s="68" t="s">
        <v>1051</v>
      </c>
      <c r="J573" s="68" t="str">
        <f t="shared" si="8"/>
        <v>MP505010200502. Asesorar a 42 municipios para armonizar los instrumentos de planificación territorial locales (POT, PBOT, EOT) con el plan de ordenamiento territorial departamental</v>
      </c>
      <c r="K573" s="68" t="s">
        <v>322</v>
      </c>
      <c r="L573" s="19" t="s">
        <v>5387</v>
      </c>
      <c r="M573" s="68" t="s">
        <v>85</v>
      </c>
      <c r="N573" s="24">
        <v>0</v>
      </c>
      <c r="O573" s="24">
        <v>2019</v>
      </c>
      <c r="P573" s="24">
        <v>42</v>
      </c>
      <c r="Q573" s="24">
        <v>5</v>
      </c>
      <c r="R573" s="24">
        <v>10</v>
      </c>
      <c r="S573" s="24">
        <v>25</v>
      </c>
      <c r="T573" s="24">
        <v>42</v>
      </c>
      <c r="U573" s="84">
        <v>50501005</v>
      </c>
      <c r="V573" s="61" t="s">
        <v>5171</v>
      </c>
      <c r="W573" s="19" t="s">
        <v>5398</v>
      </c>
      <c r="X573" s="326"/>
    </row>
    <row r="574" spans="1:24" s="18" customFormat="1" ht="65" x14ac:dyDescent="0.3">
      <c r="A574" s="134">
        <v>571</v>
      </c>
      <c r="B574" s="68"/>
      <c r="C574" s="25" t="s">
        <v>3644</v>
      </c>
      <c r="D574" s="25" t="s">
        <v>3682</v>
      </c>
      <c r="E574" s="63" t="s">
        <v>2756</v>
      </c>
      <c r="F574" s="84" t="s">
        <v>4258</v>
      </c>
      <c r="G574" s="68" t="s">
        <v>3301</v>
      </c>
      <c r="H574" s="68" t="s">
        <v>1297</v>
      </c>
      <c r="I574" s="68" t="s">
        <v>1526</v>
      </c>
      <c r="J574" s="68" t="str">
        <f t="shared" si="8"/>
        <v>MP505010200503. Asesorar al gobierno departamental en la implementación del POTD por parte de la comisión de ordenamiento territorial regional del Valle del Cauca durante el periodo 2020 – 2023</v>
      </c>
      <c r="K574" s="68" t="s">
        <v>322</v>
      </c>
      <c r="L574" s="19" t="s">
        <v>5387</v>
      </c>
      <c r="M574" s="68" t="s">
        <v>85</v>
      </c>
      <c r="N574" s="24">
        <v>0</v>
      </c>
      <c r="O574" s="24">
        <v>2019</v>
      </c>
      <c r="P574" s="24">
        <v>1</v>
      </c>
      <c r="Q574" s="24">
        <v>1</v>
      </c>
      <c r="R574" s="24">
        <v>1</v>
      </c>
      <c r="S574" s="24">
        <v>1</v>
      </c>
      <c r="T574" s="24">
        <v>1</v>
      </c>
      <c r="U574" s="84">
        <v>50501005</v>
      </c>
      <c r="V574" s="61" t="s">
        <v>5171</v>
      </c>
      <c r="W574" s="19" t="s">
        <v>5398</v>
      </c>
      <c r="X574" s="326"/>
    </row>
    <row r="575" spans="1:24" s="18" customFormat="1" ht="104" x14ac:dyDescent="0.3">
      <c r="A575" s="134">
        <v>572</v>
      </c>
      <c r="B575" s="68"/>
      <c r="C575" s="25" t="s">
        <v>3644</v>
      </c>
      <c r="D575" s="25" t="s">
        <v>3682</v>
      </c>
      <c r="E575" s="63" t="s">
        <v>2756</v>
      </c>
      <c r="F575" s="84" t="s">
        <v>4259</v>
      </c>
      <c r="G575" s="68" t="s">
        <v>3302</v>
      </c>
      <c r="H575" s="68" t="s">
        <v>1297</v>
      </c>
      <c r="I575" s="68" t="s">
        <v>1527</v>
      </c>
      <c r="J575" s="68" t="str">
        <f t="shared" si="8"/>
        <v>MP505010200504. Implementar un Sistema de Información Territorial con módulos sectoriales para la articulación intrainstitucional en instrumentos de planificación del desarrollo y ordenamiento territorial, la evaluación y seguimiento del POTD, y la garantía al acceso de la información pública por parte de los ciudadanos</v>
      </c>
      <c r="K575" s="68" t="s">
        <v>322</v>
      </c>
      <c r="L575" s="19" t="s">
        <v>5387</v>
      </c>
      <c r="M575" s="68" t="s">
        <v>85</v>
      </c>
      <c r="N575" s="24">
        <v>0</v>
      </c>
      <c r="O575" s="24">
        <v>2019</v>
      </c>
      <c r="P575" s="24">
        <v>1</v>
      </c>
      <c r="Q575" s="145">
        <v>1</v>
      </c>
      <c r="R575" s="145">
        <v>1</v>
      </c>
      <c r="S575" s="145">
        <v>1</v>
      </c>
      <c r="T575" s="24">
        <v>1</v>
      </c>
      <c r="U575" s="84">
        <v>50501005</v>
      </c>
      <c r="V575" s="61" t="s">
        <v>5171</v>
      </c>
      <c r="W575" s="19" t="s">
        <v>5398</v>
      </c>
      <c r="X575" s="326"/>
    </row>
    <row r="576" spans="1:24" s="18" customFormat="1" ht="52" x14ac:dyDescent="0.3">
      <c r="A576" s="134">
        <v>573</v>
      </c>
      <c r="B576" s="68"/>
      <c r="C576" s="25" t="s">
        <v>3644</v>
      </c>
      <c r="D576" s="25" t="s">
        <v>3681</v>
      </c>
      <c r="E576" s="63" t="s">
        <v>2755</v>
      </c>
      <c r="F576" s="84" t="s">
        <v>4260</v>
      </c>
      <c r="G576" s="68" t="s">
        <v>3304</v>
      </c>
      <c r="H576" s="68" t="s">
        <v>1297</v>
      </c>
      <c r="I576" s="68" t="s">
        <v>1054</v>
      </c>
      <c r="J576" s="68" t="str">
        <f t="shared" si="8"/>
        <v>MP505010200402. Formular la política pública de educación virtual</v>
      </c>
      <c r="K576" s="68" t="s">
        <v>322</v>
      </c>
      <c r="L576" s="19" t="s">
        <v>5387</v>
      </c>
      <c r="M576" s="68" t="s">
        <v>85</v>
      </c>
      <c r="N576" s="24">
        <v>0</v>
      </c>
      <c r="O576" s="24">
        <v>2019</v>
      </c>
      <c r="P576" s="24">
        <v>1</v>
      </c>
      <c r="Q576" s="145">
        <v>1</v>
      </c>
      <c r="R576" s="145">
        <v>1</v>
      </c>
      <c r="S576" s="145">
        <v>1</v>
      </c>
      <c r="T576" s="24">
        <v>1</v>
      </c>
      <c r="U576" s="84">
        <v>50501004</v>
      </c>
      <c r="V576" s="61" t="s">
        <v>5170</v>
      </c>
      <c r="W576" s="19" t="s">
        <v>5399</v>
      </c>
      <c r="X576" s="325"/>
    </row>
    <row r="577" spans="1:24" s="18" customFormat="1" ht="52" x14ac:dyDescent="0.3">
      <c r="A577" s="134">
        <v>574</v>
      </c>
      <c r="B577" s="68"/>
      <c r="C577" s="25" t="s">
        <v>3645</v>
      </c>
      <c r="D577" s="25" t="s">
        <v>3678</v>
      </c>
      <c r="E577" s="63" t="s">
        <v>2757</v>
      </c>
      <c r="F577" s="84" t="s">
        <v>4261</v>
      </c>
      <c r="G577" s="68" t="s">
        <v>3305</v>
      </c>
      <c r="H577" s="68" t="s">
        <v>1791</v>
      </c>
      <c r="I577" s="68" t="s">
        <v>1793</v>
      </c>
      <c r="J577" s="68" t="str">
        <f t="shared" si="8"/>
        <v>MP505020100101. Incrementar en 4 municipios, el índice de evaluación de la medición de desempeño de las entidades territoriales clasificadas en bajo</v>
      </c>
      <c r="K577" s="68" t="s">
        <v>322</v>
      </c>
      <c r="L577" s="19" t="s">
        <v>5389</v>
      </c>
      <c r="M577" s="68" t="s">
        <v>85</v>
      </c>
      <c r="N577" s="24">
        <v>4</v>
      </c>
      <c r="O577" s="24">
        <v>2018</v>
      </c>
      <c r="P577" s="24">
        <v>4</v>
      </c>
      <c r="Q577" s="24">
        <v>4</v>
      </c>
      <c r="R577" s="24">
        <v>4</v>
      </c>
      <c r="S577" s="24">
        <v>4</v>
      </c>
      <c r="T577" s="24">
        <v>4</v>
      </c>
      <c r="U577" s="84">
        <v>50502001</v>
      </c>
      <c r="V577" s="61" t="s">
        <v>5172</v>
      </c>
      <c r="W577" s="19" t="s">
        <v>5399</v>
      </c>
      <c r="X577" s="324">
        <v>0.5</v>
      </c>
    </row>
    <row r="578" spans="1:24" s="18" customFormat="1" ht="39" x14ac:dyDescent="0.3">
      <c r="A578" s="134">
        <v>575</v>
      </c>
      <c r="B578" s="68"/>
      <c r="C578" s="25" t="s">
        <v>3645</v>
      </c>
      <c r="D578" s="25" t="s">
        <v>3678</v>
      </c>
      <c r="E578" s="63" t="s">
        <v>2757</v>
      </c>
      <c r="F578" s="84" t="s">
        <v>4262</v>
      </c>
      <c r="G578" s="68" t="s">
        <v>3306</v>
      </c>
      <c r="H578" s="68" t="s">
        <v>1791</v>
      </c>
      <c r="I578" s="68" t="s">
        <v>1795</v>
      </c>
      <c r="J578" s="68" t="str">
        <f t="shared" si="8"/>
        <v>MP505020100102. Incrementar en 17 municipios, el índice de eficacia de entidades territoriales clasificadas por debajo del índice departamental</v>
      </c>
      <c r="K578" s="68" t="s">
        <v>322</v>
      </c>
      <c r="L578" s="19" t="s">
        <v>5389</v>
      </c>
      <c r="M578" s="68" t="s">
        <v>85</v>
      </c>
      <c r="N578" s="24">
        <v>17</v>
      </c>
      <c r="O578" s="24">
        <v>2018</v>
      </c>
      <c r="P578" s="24">
        <v>17</v>
      </c>
      <c r="Q578" s="24">
        <v>17</v>
      </c>
      <c r="R578" s="24">
        <v>17</v>
      </c>
      <c r="S578" s="24">
        <v>17</v>
      </c>
      <c r="T578" s="24">
        <v>17</v>
      </c>
      <c r="U578" s="84">
        <v>50502001</v>
      </c>
      <c r="V578" s="61" t="s">
        <v>5172</v>
      </c>
      <c r="W578" s="19" t="s">
        <v>5399</v>
      </c>
      <c r="X578" s="326"/>
    </row>
    <row r="579" spans="1:24" s="18" customFormat="1" ht="26" x14ac:dyDescent="0.3">
      <c r="A579" s="134">
        <v>576</v>
      </c>
      <c r="B579" s="68"/>
      <c r="C579" s="25" t="s">
        <v>3645</v>
      </c>
      <c r="D579" s="25" t="s">
        <v>3678</v>
      </c>
      <c r="E579" s="63" t="s">
        <v>2757</v>
      </c>
      <c r="F579" s="84" t="s">
        <v>4263</v>
      </c>
      <c r="G579" s="68" t="s">
        <v>3307</v>
      </c>
      <c r="H579" s="68" t="s">
        <v>1791</v>
      </c>
      <c r="I579" s="68" t="s">
        <v>1056</v>
      </c>
      <c r="J579" s="68" t="str">
        <f t="shared" si="8"/>
        <v>MP505020100103. Incrementar en 12 municipios el desempeño fiscal a nivel sostenible</v>
      </c>
      <c r="K579" s="68" t="s">
        <v>322</v>
      </c>
      <c r="L579" s="19" t="s">
        <v>5389</v>
      </c>
      <c r="M579" s="68" t="s">
        <v>85</v>
      </c>
      <c r="N579" s="24">
        <v>12</v>
      </c>
      <c r="O579" s="24">
        <v>2018</v>
      </c>
      <c r="P579" s="24">
        <v>12</v>
      </c>
      <c r="Q579" s="24">
        <v>12</v>
      </c>
      <c r="R579" s="24">
        <v>12</v>
      </c>
      <c r="S579" s="24">
        <v>12</v>
      </c>
      <c r="T579" s="24">
        <v>12</v>
      </c>
      <c r="U579" s="84">
        <v>50502001</v>
      </c>
      <c r="V579" s="61" t="s">
        <v>5172</v>
      </c>
      <c r="W579" s="19" t="s">
        <v>5399</v>
      </c>
      <c r="X579" s="325"/>
    </row>
    <row r="580" spans="1:24" s="18" customFormat="1" ht="39" x14ac:dyDescent="0.3">
      <c r="A580" s="134">
        <v>577</v>
      </c>
      <c r="B580" s="68"/>
      <c r="C580" s="25" t="s">
        <v>3645</v>
      </c>
      <c r="D580" s="25" t="s">
        <v>3679</v>
      </c>
      <c r="E580" s="63" t="s">
        <v>2758</v>
      </c>
      <c r="F580" s="84" t="s">
        <v>4264</v>
      </c>
      <c r="G580" s="68" t="s">
        <v>3319</v>
      </c>
      <c r="H580" s="68" t="s">
        <v>1791</v>
      </c>
      <c r="I580" s="68" t="s">
        <v>1796</v>
      </c>
      <c r="J580" s="68" t="str">
        <f t="shared" si="8"/>
        <v>MP505020100201. Asesorar a 87 entidades en formulación y estructuración de proyectos de inversión pública anualmente</v>
      </c>
      <c r="K580" s="68" t="s">
        <v>322</v>
      </c>
      <c r="L580" s="19" t="s">
        <v>5391</v>
      </c>
      <c r="M580" s="68" t="s">
        <v>85</v>
      </c>
      <c r="N580" s="24">
        <v>44</v>
      </c>
      <c r="O580" s="24">
        <v>2019</v>
      </c>
      <c r="P580" s="24">
        <v>87</v>
      </c>
      <c r="Q580" s="24">
        <v>25</v>
      </c>
      <c r="R580" s="24">
        <v>50</v>
      </c>
      <c r="S580" s="24">
        <v>75</v>
      </c>
      <c r="T580" s="24">
        <v>87</v>
      </c>
      <c r="U580" s="84">
        <v>50502002</v>
      </c>
      <c r="V580" s="61" t="s">
        <v>5173</v>
      </c>
      <c r="W580" s="19" t="s">
        <v>5400</v>
      </c>
      <c r="X580" s="324">
        <v>1</v>
      </c>
    </row>
    <row r="581" spans="1:24" s="18" customFormat="1" ht="52" x14ac:dyDescent="0.3">
      <c r="A581" s="134">
        <v>578</v>
      </c>
      <c r="B581" s="68"/>
      <c r="C581" s="25" t="s">
        <v>3645</v>
      </c>
      <c r="D581" s="25" t="s">
        <v>3679</v>
      </c>
      <c r="E581" s="63" t="s">
        <v>2758</v>
      </c>
      <c r="F581" s="84" t="s">
        <v>4265</v>
      </c>
      <c r="G581" s="68" t="s">
        <v>3320</v>
      </c>
      <c r="H581" s="68" t="s">
        <v>1791</v>
      </c>
      <c r="I581" s="68" t="s">
        <v>1610</v>
      </c>
      <c r="J581" s="68" t="str">
        <f t="shared" ref="J581:J644" si="9">G581&amp;". "&amp;I581</f>
        <v>MP505020100202. Evaluar el 100% de proyectos de inversión pública registrados en el banco de proyectos, anualmente durante el periodo de gobierno</v>
      </c>
      <c r="K581" s="68" t="s">
        <v>322</v>
      </c>
      <c r="L581" s="19" t="s">
        <v>5391</v>
      </c>
      <c r="M581" s="68" t="s">
        <v>77</v>
      </c>
      <c r="N581" s="146">
        <v>1</v>
      </c>
      <c r="O581" s="24">
        <v>2019</v>
      </c>
      <c r="P581" s="146">
        <v>1</v>
      </c>
      <c r="Q581" s="24">
        <v>100</v>
      </c>
      <c r="R581" s="24">
        <v>100</v>
      </c>
      <c r="S581" s="24">
        <v>100</v>
      </c>
      <c r="T581" s="24">
        <v>100</v>
      </c>
      <c r="U581" s="84">
        <v>50502002</v>
      </c>
      <c r="V581" s="61" t="s">
        <v>5173</v>
      </c>
      <c r="W581" s="19" t="s">
        <v>5400</v>
      </c>
      <c r="X581" s="325"/>
    </row>
    <row r="582" spans="1:24" s="18" customFormat="1" ht="26" x14ac:dyDescent="0.3">
      <c r="A582" s="134">
        <v>579</v>
      </c>
      <c r="B582" s="68"/>
      <c r="C582" s="25" t="s">
        <v>3645</v>
      </c>
      <c r="D582" s="25" t="s">
        <v>3678</v>
      </c>
      <c r="E582" s="63" t="s">
        <v>2757</v>
      </c>
      <c r="F582" s="84" t="s">
        <v>4266</v>
      </c>
      <c r="G582" s="68" t="s">
        <v>3308</v>
      </c>
      <c r="H582" s="68" t="s">
        <v>1791</v>
      </c>
      <c r="I582" s="68" t="s">
        <v>1798</v>
      </c>
      <c r="J582" s="68" t="str">
        <f t="shared" si="9"/>
        <v>MP505020100104. Asistir técnicamente a los 42 municipios en estratificación socioeconómica</v>
      </c>
      <c r="K582" s="68" t="s">
        <v>322</v>
      </c>
      <c r="L582" s="19" t="s">
        <v>5388</v>
      </c>
      <c r="M582" s="68" t="s">
        <v>77</v>
      </c>
      <c r="N582" s="24">
        <v>42</v>
      </c>
      <c r="O582" s="24">
        <v>2019</v>
      </c>
      <c r="P582" s="24">
        <v>42</v>
      </c>
      <c r="Q582" s="24">
        <v>42</v>
      </c>
      <c r="R582" s="24">
        <v>42</v>
      </c>
      <c r="S582" s="24">
        <v>42</v>
      </c>
      <c r="T582" s="24">
        <v>42</v>
      </c>
      <c r="U582" s="84">
        <v>50502001</v>
      </c>
      <c r="V582" s="61" t="s">
        <v>5172</v>
      </c>
      <c r="W582" s="19" t="s">
        <v>5399</v>
      </c>
      <c r="X582" s="324">
        <v>1</v>
      </c>
    </row>
    <row r="583" spans="1:24" s="18" customFormat="1" ht="26" x14ac:dyDescent="0.3">
      <c r="A583" s="134">
        <v>580</v>
      </c>
      <c r="B583" s="68"/>
      <c r="C583" s="25" t="s">
        <v>3645</v>
      </c>
      <c r="D583" s="25" t="s">
        <v>3678</v>
      </c>
      <c r="E583" s="63" t="s">
        <v>2757</v>
      </c>
      <c r="F583" s="84" t="s">
        <v>4267</v>
      </c>
      <c r="G583" s="68" t="s">
        <v>3309</v>
      </c>
      <c r="H583" s="68" t="s">
        <v>1791</v>
      </c>
      <c r="I583" s="68" t="s">
        <v>1531</v>
      </c>
      <c r="J583" s="68" t="str">
        <f t="shared" si="9"/>
        <v>MP505020100105. Asistir técnicamente a los 42 municipios en SISBEN</v>
      </c>
      <c r="K583" s="68" t="s">
        <v>322</v>
      </c>
      <c r="L583" s="19" t="s">
        <v>5388</v>
      </c>
      <c r="M583" s="68" t="s">
        <v>77</v>
      </c>
      <c r="N583" s="24">
        <v>42</v>
      </c>
      <c r="O583" s="24">
        <v>2019</v>
      </c>
      <c r="P583" s="24">
        <v>42</v>
      </c>
      <c r="Q583" s="24">
        <v>42</v>
      </c>
      <c r="R583" s="24">
        <v>42</v>
      </c>
      <c r="S583" s="24">
        <v>42</v>
      </c>
      <c r="T583" s="24">
        <v>42</v>
      </c>
      <c r="U583" s="84">
        <v>50502001</v>
      </c>
      <c r="V583" s="61" t="s">
        <v>5172</v>
      </c>
      <c r="W583" s="19" t="s">
        <v>5399</v>
      </c>
      <c r="X583" s="326"/>
    </row>
    <row r="584" spans="1:24" s="18" customFormat="1" ht="91" x14ac:dyDescent="0.3">
      <c r="A584" s="134">
        <v>581</v>
      </c>
      <c r="B584" s="68"/>
      <c r="C584" s="25" t="s">
        <v>3645</v>
      </c>
      <c r="D584" s="25" t="s">
        <v>3678</v>
      </c>
      <c r="E584" s="63" t="s">
        <v>2757</v>
      </c>
      <c r="F584" s="84" t="s">
        <v>4268</v>
      </c>
      <c r="G584" s="68" t="s">
        <v>3310</v>
      </c>
      <c r="H584" s="68" t="s">
        <v>1791</v>
      </c>
      <c r="I584" s="68" t="s">
        <v>1801</v>
      </c>
      <c r="J584" s="68" t="str">
        <f t="shared" si="9"/>
        <v>MP505020100106. Crear subregionalmente (microregiones) 7 Consejos de Competitividad, Ciencia e Innovación en el Valle del Cauca para a implementación de la política pública de C+CTeI y fortalecimento de las capacidades en C+CTeI en las subregiones del departamento</v>
      </c>
      <c r="K584" s="68" t="s">
        <v>322</v>
      </c>
      <c r="L584" s="19" t="s">
        <v>5388</v>
      </c>
      <c r="M584" s="68" t="s">
        <v>85</v>
      </c>
      <c r="N584" s="24">
        <v>5</v>
      </c>
      <c r="O584" s="24">
        <v>2019</v>
      </c>
      <c r="P584" s="24">
        <v>7</v>
      </c>
      <c r="Q584" s="24">
        <v>2</v>
      </c>
      <c r="R584" s="24">
        <v>3</v>
      </c>
      <c r="S584" s="24">
        <v>5</v>
      </c>
      <c r="T584" s="24">
        <v>7</v>
      </c>
      <c r="U584" s="84">
        <v>50502001</v>
      </c>
      <c r="V584" s="61" t="s">
        <v>5172</v>
      </c>
      <c r="W584" s="19" t="s">
        <v>5399</v>
      </c>
      <c r="X584" s="325"/>
    </row>
    <row r="585" spans="1:24" s="18" customFormat="1" ht="65" hidden="1" x14ac:dyDescent="0.3">
      <c r="A585" s="134">
        <v>582</v>
      </c>
      <c r="B585" s="68"/>
      <c r="C585" s="25" t="s">
        <v>3645</v>
      </c>
      <c r="D585" s="25" t="s">
        <v>3678</v>
      </c>
      <c r="E585" s="63" t="s">
        <v>2757</v>
      </c>
      <c r="F585" s="84" t="s">
        <v>4269</v>
      </c>
      <c r="G585" s="68" t="s">
        <v>3311</v>
      </c>
      <c r="H585" s="68" t="s">
        <v>1791</v>
      </c>
      <c r="I585" s="68" t="s">
        <v>1058</v>
      </c>
      <c r="J585" s="68" t="str">
        <f t="shared" si="9"/>
        <v>MP505020100107. Consolidar en los 42 municipios y en el departamento las instancias de decisión, operación, desarrollo técnico y participación, para su incidencia en las políticas públicas que operan</v>
      </c>
      <c r="K585" s="68" t="s">
        <v>342</v>
      </c>
      <c r="M585" s="68" t="s">
        <v>77</v>
      </c>
      <c r="N585" s="24">
        <v>42</v>
      </c>
      <c r="O585" s="24">
        <v>2019</v>
      </c>
      <c r="P585" s="24">
        <v>42</v>
      </c>
      <c r="Q585" s="24">
        <v>42</v>
      </c>
      <c r="R585" s="24">
        <v>42</v>
      </c>
      <c r="S585" s="24">
        <v>42</v>
      </c>
      <c r="T585" s="24">
        <v>42</v>
      </c>
      <c r="U585" s="84">
        <v>50502001</v>
      </c>
      <c r="V585" s="61" t="s">
        <v>5172</v>
      </c>
    </row>
    <row r="586" spans="1:24" s="18" customFormat="1" ht="52" hidden="1" x14ac:dyDescent="0.3">
      <c r="A586" s="134">
        <v>583</v>
      </c>
      <c r="B586" s="68"/>
      <c r="C586" s="25" t="s">
        <v>3645</v>
      </c>
      <c r="D586" s="25" t="s">
        <v>3678</v>
      </c>
      <c r="E586" s="63" t="s">
        <v>2757</v>
      </c>
      <c r="F586" s="84" t="s">
        <v>4270</v>
      </c>
      <c r="G586" s="68" t="s">
        <v>3312</v>
      </c>
      <c r="H586" s="68" t="s">
        <v>1791</v>
      </c>
      <c r="I586" s="68" t="s">
        <v>1803</v>
      </c>
      <c r="J586" s="68" t="str">
        <f t="shared" si="9"/>
        <v>MP505020100108. Asistir técnicamente a los 42 municipios en el marco de la ley 1276 de 2009 para fortalecer el desarrollo de los programas Centros Vida y Centros de Protección</v>
      </c>
      <c r="K586" s="68" t="s">
        <v>342</v>
      </c>
      <c r="M586" s="68" t="s">
        <v>77</v>
      </c>
      <c r="N586" s="24">
        <v>42</v>
      </c>
      <c r="O586" s="24">
        <v>2019</v>
      </c>
      <c r="P586" s="24">
        <v>42</v>
      </c>
      <c r="Q586" s="24">
        <v>42</v>
      </c>
      <c r="R586" s="24">
        <v>42</v>
      </c>
      <c r="S586" s="24">
        <v>42</v>
      </c>
      <c r="T586" s="24">
        <v>42</v>
      </c>
      <c r="U586" s="84">
        <v>50502001</v>
      </c>
      <c r="V586" s="61" t="s">
        <v>5172</v>
      </c>
    </row>
    <row r="587" spans="1:24" s="18" customFormat="1" ht="52" x14ac:dyDescent="0.3">
      <c r="A587" s="134">
        <v>584</v>
      </c>
      <c r="B587" s="68"/>
      <c r="C587" s="25" t="s">
        <v>3645</v>
      </c>
      <c r="D587" s="25" t="s">
        <v>3678</v>
      </c>
      <c r="E587" s="63" t="s">
        <v>2757</v>
      </c>
      <c r="F587" s="84" t="s">
        <v>4271</v>
      </c>
      <c r="G587" s="68" t="s">
        <v>3313</v>
      </c>
      <c r="H587" s="68" t="s">
        <v>1791</v>
      </c>
      <c r="I587" s="68" t="s">
        <v>1059</v>
      </c>
      <c r="J587" s="68" t="str">
        <f t="shared" si="9"/>
        <v>MP505020100109. Asesorar y asistir técnicamente a los 42 municipios para la formulación y presentación de proyectos por el Sistema General de Regalía</v>
      </c>
      <c r="K587" s="68" t="s">
        <v>322</v>
      </c>
      <c r="L587" s="19" t="s">
        <v>5389</v>
      </c>
      <c r="M587" s="68" t="s">
        <v>77</v>
      </c>
      <c r="N587" s="24">
        <v>42</v>
      </c>
      <c r="O587" s="24">
        <v>2019</v>
      </c>
      <c r="P587" s="24">
        <v>42</v>
      </c>
      <c r="Q587" s="24">
        <v>42</v>
      </c>
      <c r="R587" s="24">
        <v>42</v>
      </c>
      <c r="S587" s="24">
        <v>42</v>
      </c>
      <c r="T587" s="24">
        <v>42</v>
      </c>
      <c r="U587" s="84">
        <v>50502001</v>
      </c>
      <c r="V587" s="61" t="s">
        <v>5172</v>
      </c>
      <c r="W587" s="19" t="s">
        <v>5399</v>
      </c>
      <c r="X587" s="327">
        <v>0.5</v>
      </c>
    </row>
    <row r="588" spans="1:24" s="18" customFormat="1" ht="26" hidden="1" customHeight="1" x14ac:dyDescent="0.3">
      <c r="A588" s="134">
        <v>585</v>
      </c>
      <c r="B588" s="68"/>
      <c r="C588" s="25" t="s">
        <v>3645</v>
      </c>
      <c r="D588" s="25" t="s">
        <v>3678</v>
      </c>
      <c r="E588" s="63" t="s">
        <v>2757</v>
      </c>
      <c r="F588" s="84" t="s">
        <v>4272</v>
      </c>
      <c r="G588" s="68" t="s">
        <v>3314</v>
      </c>
      <c r="H588" s="68" t="s">
        <v>1791</v>
      </c>
      <c r="I588" s="68" t="s">
        <v>1806</v>
      </c>
      <c r="J588" s="68" t="str">
        <f t="shared" si="9"/>
        <v>MP505020100110. Actualizar el 100% de la base catastral de los municipios que lo requieran</v>
      </c>
      <c r="K588" s="68" t="s">
        <v>1061</v>
      </c>
      <c r="M588" s="68" t="s">
        <v>85</v>
      </c>
      <c r="N588" s="24">
        <v>0</v>
      </c>
      <c r="O588" s="24">
        <v>2019</v>
      </c>
      <c r="P588" s="146">
        <v>1</v>
      </c>
      <c r="Q588" s="24">
        <v>100</v>
      </c>
      <c r="R588" s="24">
        <v>100</v>
      </c>
      <c r="S588" s="24">
        <v>100</v>
      </c>
      <c r="T588" s="24">
        <v>100</v>
      </c>
      <c r="U588" s="84">
        <v>50502001</v>
      </c>
      <c r="V588" s="61" t="s">
        <v>5172</v>
      </c>
      <c r="X588" s="328"/>
    </row>
    <row r="589" spans="1:24" s="18" customFormat="1" ht="39" x14ac:dyDescent="0.3">
      <c r="A589" s="134">
        <v>586</v>
      </c>
      <c r="B589" s="68"/>
      <c r="C589" s="25" t="s">
        <v>3645</v>
      </c>
      <c r="D589" s="25" t="s">
        <v>3678</v>
      </c>
      <c r="E589" s="63" t="s">
        <v>2757</v>
      </c>
      <c r="F589" s="84" t="s">
        <v>4273</v>
      </c>
      <c r="G589" s="68" t="s">
        <v>3315</v>
      </c>
      <c r="H589" s="68" t="s">
        <v>1791</v>
      </c>
      <c r="I589" s="68" t="s">
        <v>1062</v>
      </c>
      <c r="J589" s="68" t="str">
        <f t="shared" si="9"/>
        <v>MP505020100111. Consolidar la información de las entidades territoriales en un observatorio de la gestión pública territorial</v>
      </c>
      <c r="K589" s="68" t="s">
        <v>322</v>
      </c>
      <c r="L589" s="19" t="s">
        <v>5389</v>
      </c>
      <c r="M589" s="68" t="s">
        <v>85</v>
      </c>
      <c r="N589" s="24">
        <v>0</v>
      </c>
      <c r="O589" s="24">
        <v>2019</v>
      </c>
      <c r="P589" s="24">
        <v>1</v>
      </c>
      <c r="Q589" s="24">
        <v>1</v>
      </c>
      <c r="R589" s="24">
        <v>1</v>
      </c>
      <c r="S589" s="24">
        <v>1</v>
      </c>
      <c r="T589" s="24">
        <v>1</v>
      </c>
      <c r="U589" s="84">
        <v>50502001</v>
      </c>
      <c r="V589" s="61" t="s">
        <v>5172</v>
      </c>
      <c r="W589" s="19" t="s">
        <v>5399</v>
      </c>
      <c r="X589" s="327"/>
    </row>
    <row r="590" spans="1:24" s="18" customFormat="1" ht="52" x14ac:dyDescent="0.3">
      <c r="A590" s="134">
        <v>587</v>
      </c>
      <c r="B590" s="68"/>
      <c r="C590" s="25" t="s">
        <v>3645</v>
      </c>
      <c r="D590" s="25" t="s">
        <v>3678</v>
      </c>
      <c r="E590" s="63" t="s">
        <v>2757</v>
      </c>
      <c r="F590" s="84" t="s">
        <v>4274</v>
      </c>
      <c r="G590" s="68" t="s">
        <v>3316</v>
      </c>
      <c r="H590" s="68" t="s">
        <v>1791</v>
      </c>
      <c r="I590" s="68" t="s">
        <v>1533</v>
      </c>
      <c r="J590" s="68" t="str">
        <f t="shared" si="9"/>
        <v>MP505020100112. Prestar asistencia técnica a las 10 entidades territoriales que presentan niveles por debajo del promedio departamental en la MDM</v>
      </c>
      <c r="K590" s="68" t="s">
        <v>322</v>
      </c>
      <c r="L590" s="19" t="s">
        <v>5389</v>
      </c>
      <c r="M590" s="68" t="s">
        <v>85</v>
      </c>
      <c r="N590" s="24">
        <v>0</v>
      </c>
      <c r="O590" s="24">
        <v>2019</v>
      </c>
      <c r="P590" s="24">
        <v>10</v>
      </c>
      <c r="Q590" s="24">
        <v>10</v>
      </c>
      <c r="R590" s="24">
        <v>10</v>
      </c>
      <c r="S590" s="24">
        <v>10</v>
      </c>
      <c r="T590" s="24">
        <v>10</v>
      </c>
      <c r="U590" s="84">
        <v>50502001</v>
      </c>
      <c r="V590" s="61" t="s">
        <v>5172</v>
      </c>
      <c r="W590" s="19" t="s">
        <v>5399</v>
      </c>
      <c r="X590" s="327"/>
    </row>
    <row r="591" spans="1:24" s="18" customFormat="1" ht="39" x14ac:dyDescent="0.3">
      <c r="A591" s="134">
        <v>588</v>
      </c>
      <c r="B591" s="68"/>
      <c r="C591" s="25" t="s">
        <v>3645</v>
      </c>
      <c r="D591" s="25" t="s">
        <v>3678</v>
      </c>
      <c r="E591" s="63" t="s">
        <v>2757</v>
      </c>
      <c r="F591" s="84" t="s">
        <v>4275</v>
      </c>
      <c r="G591" s="68" t="s">
        <v>3317</v>
      </c>
      <c r="H591" s="68" t="s">
        <v>1791</v>
      </c>
      <c r="I591" s="68" t="s">
        <v>1807</v>
      </c>
      <c r="J591" s="68" t="str">
        <f t="shared" si="9"/>
        <v>MP505020100113. Elaborar y socializar los 2 informes de los resultados de la evaluación de la MDM, viabilidad financiera</v>
      </c>
      <c r="K591" s="68" t="s">
        <v>322</v>
      </c>
      <c r="L591" s="19" t="s">
        <v>5389</v>
      </c>
      <c r="M591" s="68" t="s">
        <v>85</v>
      </c>
      <c r="N591" s="24">
        <v>2</v>
      </c>
      <c r="O591" s="24">
        <v>2019</v>
      </c>
      <c r="P591" s="24">
        <v>2</v>
      </c>
      <c r="Q591" s="24">
        <v>2</v>
      </c>
      <c r="R591" s="24">
        <v>2</v>
      </c>
      <c r="S591" s="24">
        <v>2</v>
      </c>
      <c r="T591" s="24">
        <v>2</v>
      </c>
      <c r="U591" s="84">
        <v>50502001</v>
      </c>
      <c r="V591" s="61" t="s">
        <v>5172</v>
      </c>
      <c r="W591" s="19" t="s">
        <v>5399</v>
      </c>
      <c r="X591" s="327"/>
    </row>
    <row r="592" spans="1:24" s="18" customFormat="1" ht="39" x14ac:dyDescent="0.3">
      <c r="A592" s="134">
        <v>589</v>
      </c>
      <c r="B592" s="68"/>
      <c r="C592" s="25" t="s">
        <v>3645</v>
      </c>
      <c r="D592" s="25" t="s">
        <v>3678</v>
      </c>
      <c r="E592" s="63" t="s">
        <v>2757</v>
      </c>
      <c r="F592" s="84" t="s">
        <v>4276</v>
      </c>
      <c r="G592" s="68" t="s">
        <v>3318</v>
      </c>
      <c r="H592" s="68" t="s">
        <v>1791</v>
      </c>
      <c r="I592" s="68" t="s">
        <v>1808</v>
      </c>
      <c r="J592" s="68" t="str">
        <f t="shared" si="9"/>
        <v>MP505020100114. Prestar asistencia técnica a las 17 entidades territoriales que reciben recursos del SGP para comunidades Indígenas</v>
      </c>
      <c r="K592" s="68" t="s">
        <v>322</v>
      </c>
      <c r="L592" s="19" t="s">
        <v>5389</v>
      </c>
      <c r="M592" s="68" t="s">
        <v>85</v>
      </c>
      <c r="N592" s="24">
        <v>17</v>
      </c>
      <c r="O592" s="24">
        <v>2019</v>
      </c>
      <c r="P592" s="24">
        <v>17</v>
      </c>
      <c r="Q592" s="24">
        <v>17</v>
      </c>
      <c r="R592" s="24">
        <v>17</v>
      </c>
      <c r="S592" s="24">
        <v>17</v>
      </c>
      <c r="T592" s="24">
        <v>17</v>
      </c>
      <c r="U592" s="84">
        <v>50502001</v>
      </c>
      <c r="V592" s="61" t="s">
        <v>5172</v>
      </c>
      <c r="W592" s="19" t="s">
        <v>5399</v>
      </c>
      <c r="X592" s="327"/>
    </row>
    <row r="593" spans="1:22" s="18" customFormat="1" ht="52" hidden="1" x14ac:dyDescent="0.3">
      <c r="A593" s="134">
        <v>590</v>
      </c>
      <c r="B593" s="68"/>
      <c r="C593" s="25" t="s">
        <v>3646</v>
      </c>
      <c r="D593" s="25" t="s">
        <v>3680</v>
      </c>
      <c r="E593" s="63" t="s">
        <v>2759</v>
      </c>
      <c r="F593" s="84" t="s">
        <v>4277</v>
      </c>
      <c r="G593" s="68" t="s">
        <v>3321</v>
      </c>
      <c r="H593" s="68" t="s">
        <v>837</v>
      </c>
      <c r="I593" s="68" t="s">
        <v>1535</v>
      </c>
      <c r="J593" s="68" t="str">
        <f t="shared" si="9"/>
        <v>MP505020200301. Acompañar 6 espacios de participación, consejos de cultura y áreas artísticas durante cada año del periodo de gobierno</v>
      </c>
      <c r="K593" s="68" t="s">
        <v>141</v>
      </c>
      <c r="M593" s="68" t="s">
        <v>1064</v>
      </c>
      <c r="N593" s="24">
        <v>6</v>
      </c>
      <c r="O593" s="24">
        <v>2019</v>
      </c>
      <c r="P593" s="24">
        <v>6</v>
      </c>
      <c r="Q593" s="24">
        <v>6</v>
      </c>
      <c r="R593" s="24">
        <v>6</v>
      </c>
      <c r="S593" s="24">
        <v>6</v>
      </c>
      <c r="T593" s="24">
        <v>6</v>
      </c>
      <c r="U593" s="84">
        <v>50502003</v>
      </c>
      <c r="V593" s="61" t="s">
        <v>5174</v>
      </c>
    </row>
    <row r="594" spans="1:22" s="18" customFormat="1" ht="39" hidden="1" x14ac:dyDescent="0.3">
      <c r="A594" s="134">
        <v>591</v>
      </c>
      <c r="B594" s="68"/>
      <c r="C594" s="25" t="s">
        <v>3646</v>
      </c>
      <c r="D594" s="25" t="s">
        <v>3680</v>
      </c>
      <c r="E594" s="63" t="s">
        <v>2759</v>
      </c>
      <c r="F594" s="84" t="s">
        <v>4278</v>
      </c>
      <c r="G594" s="68" t="s">
        <v>3322</v>
      </c>
      <c r="H594" s="68" t="s">
        <v>837</v>
      </c>
      <c r="I594" s="68" t="s">
        <v>1750</v>
      </c>
      <c r="J594" s="68" t="str">
        <f t="shared" si="9"/>
        <v>MP505020200302. Realizar 7 encuentros con los responsables de cultura de los municipios del Valle del Cauca, durante el periodo de Gobierno</v>
      </c>
      <c r="K594" s="68" t="s">
        <v>141</v>
      </c>
      <c r="M594" s="68" t="s">
        <v>85</v>
      </c>
      <c r="N594" s="24">
        <v>2</v>
      </c>
      <c r="O594" s="24">
        <v>2019</v>
      </c>
      <c r="P594" s="24">
        <v>7</v>
      </c>
      <c r="Q594" s="24">
        <v>1</v>
      </c>
      <c r="R594" s="24">
        <v>3</v>
      </c>
      <c r="S594" s="24">
        <v>5</v>
      </c>
      <c r="T594" s="24">
        <v>7</v>
      </c>
      <c r="U594" s="84">
        <v>50502003</v>
      </c>
      <c r="V594" s="61" t="s">
        <v>5174</v>
      </c>
    </row>
    <row r="595" spans="1:22" s="18" customFormat="1" ht="65" hidden="1" x14ac:dyDescent="0.3">
      <c r="A595" s="134">
        <v>592</v>
      </c>
      <c r="B595" s="68"/>
      <c r="C595" s="25" t="s">
        <v>3646</v>
      </c>
      <c r="D595" s="25" t="s">
        <v>3680</v>
      </c>
      <c r="E595" s="63" t="s">
        <v>2759</v>
      </c>
      <c r="F595" s="84" t="s">
        <v>4279</v>
      </c>
      <c r="G595" s="68" t="s">
        <v>3323</v>
      </c>
      <c r="H595" s="68" t="s">
        <v>837</v>
      </c>
      <c r="I595" s="68" t="s">
        <v>1066</v>
      </c>
      <c r="J595" s="68" t="str">
        <f t="shared" si="9"/>
        <v>MP505020200303. Implementar una herramienta virtual para el fortalecimiento de capacidades y actualización de conocimientos de los creadores y gestores culturales, durante cada año de gobierno</v>
      </c>
      <c r="K595" s="68" t="s">
        <v>141</v>
      </c>
      <c r="M595" s="68" t="s">
        <v>85</v>
      </c>
      <c r="N595" s="24">
        <v>0</v>
      </c>
      <c r="O595" s="24">
        <v>2019</v>
      </c>
      <c r="P595" s="24">
        <v>1</v>
      </c>
      <c r="Q595" s="24">
        <v>0</v>
      </c>
      <c r="R595" s="24">
        <v>1</v>
      </c>
      <c r="S595" s="24">
        <v>1</v>
      </c>
      <c r="T595" s="24">
        <v>1</v>
      </c>
      <c r="U595" s="84">
        <v>50502003</v>
      </c>
      <c r="V595" s="61" t="s">
        <v>5174</v>
      </c>
    </row>
    <row r="596" spans="1:22" s="18" customFormat="1" ht="78" hidden="1" x14ac:dyDescent="0.3">
      <c r="A596" s="134">
        <v>593</v>
      </c>
      <c r="B596" s="68"/>
      <c r="C596" s="25" t="s">
        <v>3646</v>
      </c>
      <c r="D596" s="25" t="s">
        <v>3680</v>
      </c>
      <c r="E596" s="63" t="s">
        <v>2759</v>
      </c>
      <c r="F596" s="84" t="s">
        <v>4280</v>
      </c>
      <c r="G596" s="68" t="s">
        <v>3324</v>
      </c>
      <c r="H596" s="68" t="s">
        <v>837</v>
      </c>
      <c r="I596" s="68" t="s">
        <v>1751</v>
      </c>
      <c r="J596" s="68" t="str">
        <f t="shared" si="9"/>
        <v>MP505020200304. Realizar en el 100% de los municipios del Valle del Cauca, la asistencia técnica territorial en la consolidación y fortalecimiento del Sistema Departamental de Cultura, durante cada año del periodo de gobierno</v>
      </c>
      <c r="K596" s="68" t="s">
        <v>141</v>
      </c>
      <c r="M596" s="68" t="s">
        <v>77</v>
      </c>
      <c r="N596" s="146">
        <v>1</v>
      </c>
      <c r="O596" s="24">
        <v>2019</v>
      </c>
      <c r="P596" s="146">
        <v>1</v>
      </c>
      <c r="Q596" s="24">
        <v>100</v>
      </c>
      <c r="R596" s="24">
        <v>100</v>
      </c>
      <c r="S596" s="24">
        <v>100</v>
      </c>
      <c r="T596" s="24">
        <v>100</v>
      </c>
      <c r="U596" s="84">
        <v>50502003</v>
      </c>
      <c r="V596" s="61" t="s">
        <v>5174</v>
      </c>
    </row>
    <row r="597" spans="1:22" s="18" customFormat="1" ht="52" hidden="1" x14ac:dyDescent="0.3">
      <c r="A597" s="134">
        <v>594</v>
      </c>
      <c r="B597" s="68"/>
      <c r="C597" s="25" t="s">
        <v>3646</v>
      </c>
      <c r="D597" s="25" t="s">
        <v>3681</v>
      </c>
      <c r="E597" s="63" t="s">
        <v>2760</v>
      </c>
      <c r="F597" s="84" t="s">
        <v>4281</v>
      </c>
      <c r="G597" s="68" t="s">
        <v>3325</v>
      </c>
      <c r="H597" s="68" t="s">
        <v>837</v>
      </c>
      <c r="I597" s="68" t="s">
        <v>1752</v>
      </c>
      <c r="J597" s="68" t="str">
        <f t="shared" si="9"/>
        <v>MP505020200401. Ejecutar 4 procesos de formación dirigidos al creador y gestor cultural de los municipio del Valle del Cauca, durante el periodo de gobierno</v>
      </c>
      <c r="K597" s="68" t="s">
        <v>141</v>
      </c>
      <c r="M597" s="68" t="s">
        <v>85</v>
      </c>
      <c r="N597" s="24">
        <v>4</v>
      </c>
      <c r="O597" s="24">
        <v>2019</v>
      </c>
      <c r="P597" s="24">
        <v>4</v>
      </c>
      <c r="Q597" s="24">
        <v>1</v>
      </c>
      <c r="R597" s="24">
        <v>2</v>
      </c>
      <c r="S597" s="24">
        <v>3</v>
      </c>
      <c r="T597" s="24">
        <v>4</v>
      </c>
      <c r="U597" s="84">
        <v>50502004</v>
      </c>
      <c r="V597" s="61" t="s">
        <v>5370</v>
      </c>
    </row>
    <row r="598" spans="1:22" s="18" customFormat="1" ht="39" hidden="1" x14ac:dyDescent="0.3">
      <c r="A598" s="134">
        <v>595</v>
      </c>
      <c r="B598" s="68"/>
      <c r="C598" s="25" t="s">
        <v>3646</v>
      </c>
      <c r="D598" s="25" t="s">
        <v>3681</v>
      </c>
      <c r="E598" s="63" t="s">
        <v>2760</v>
      </c>
      <c r="F598" s="84" t="s">
        <v>4282</v>
      </c>
      <c r="G598" s="68" t="s">
        <v>3326</v>
      </c>
      <c r="H598" s="68" t="s">
        <v>837</v>
      </c>
      <c r="I598" s="68" t="s">
        <v>1068</v>
      </c>
      <c r="J598" s="68" t="str">
        <f t="shared" si="9"/>
        <v>MP505020200402. Beneficiar 100 creadores y gestores culturales en la modalidad de profesionalización, durante cada año de gobierno</v>
      </c>
      <c r="K598" s="68" t="s">
        <v>141</v>
      </c>
      <c r="M598" s="68" t="s">
        <v>77</v>
      </c>
      <c r="N598" s="24">
        <v>49</v>
      </c>
      <c r="O598" s="24">
        <v>2019</v>
      </c>
      <c r="P598" s="24">
        <v>100</v>
      </c>
      <c r="Q598" s="24">
        <v>100</v>
      </c>
      <c r="R598" s="24">
        <v>100</v>
      </c>
      <c r="S598" s="24">
        <v>100</v>
      </c>
      <c r="T598" s="24">
        <v>100</v>
      </c>
      <c r="U598" s="84">
        <v>50502004</v>
      </c>
      <c r="V598" s="61" t="s">
        <v>5370</v>
      </c>
    </row>
    <row r="599" spans="1:22" s="18" customFormat="1" ht="52" hidden="1" x14ac:dyDescent="0.3">
      <c r="A599" s="134">
        <v>596</v>
      </c>
      <c r="B599" s="68"/>
      <c r="C599" s="25" t="s">
        <v>3646</v>
      </c>
      <c r="D599" s="25" t="s">
        <v>3681</v>
      </c>
      <c r="E599" s="63" t="s">
        <v>2760</v>
      </c>
      <c r="F599" s="84" t="s">
        <v>4283</v>
      </c>
      <c r="G599" s="68" t="s">
        <v>3327</v>
      </c>
      <c r="H599" s="68" t="s">
        <v>837</v>
      </c>
      <c r="I599" s="68" t="s">
        <v>1753</v>
      </c>
      <c r="J599" s="68" t="str">
        <f t="shared" si="9"/>
        <v>MP505020200403. Ejecutar anualmente el Plan Departamental de Música en los municipios del departamento del Valle del Cauca, durante cada año de gobierno</v>
      </c>
      <c r="K599" s="68" t="s">
        <v>141</v>
      </c>
      <c r="M599" s="68" t="s">
        <v>77</v>
      </c>
      <c r="N599" s="24">
        <v>1</v>
      </c>
      <c r="O599" s="24">
        <v>2019</v>
      </c>
      <c r="P599" s="24">
        <v>1</v>
      </c>
      <c r="Q599" s="24">
        <v>1</v>
      </c>
      <c r="R599" s="24">
        <v>1</v>
      </c>
      <c r="S599" s="24">
        <v>1</v>
      </c>
      <c r="T599" s="24">
        <v>1</v>
      </c>
      <c r="U599" s="84">
        <v>50502004</v>
      </c>
      <c r="V599" s="61" t="s">
        <v>5370</v>
      </c>
    </row>
    <row r="600" spans="1:22" s="18" customFormat="1" ht="65" hidden="1" x14ac:dyDescent="0.3">
      <c r="A600" s="134">
        <v>597</v>
      </c>
      <c r="B600" s="68"/>
      <c r="C600" s="25" t="s">
        <v>3646</v>
      </c>
      <c r="D600" s="25" t="s">
        <v>3682</v>
      </c>
      <c r="E600" s="63" t="s">
        <v>2761</v>
      </c>
      <c r="F600" s="84" t="s">
        <v>4284</v>
      </c>
      <c r="G600" s="68" t="s">
        <v>3328</v>
      </c>
      <c r="H600" s="68" t="s">
        <v>837</v>
      </c>
      <c r="I600" s="68" t="s">
        <v>1756</v>
      </c>
      <c r="J600" s="68" t="str">
        <f t="shared" si="9"/>
        <v>MP505020200501. Beneficiar 200 creadores y gestores culturales a traves de la vinculación al servicio social complementario de Beneficios Económicos Periódicos durante el periodo de gobierno</v>
      </c>
      <c r="K600" s="68" t="s">
        <v>141</v>
      </c>
      <c r="M600" s="68" t="s">
        <v>85</v>
      </c>
      <c r="N600" s="24">
        <v>49</v>
      </c>
      <c r="O600" s="24">
        <v>2019</v>
      </c>
      <c r="P600" s="24">
        <v>200</v>
      </c>
      <c r="Q600" s="24">
        <v>50</v>
      </c>
      <c r="R600" s="24">
        <v>100</v>
      </c>
      <c r="S600" s="24">
        <v>150</v>
      </c>
      <c r="T600" s="24">
        <v>200</v>
      </c>
      <c r="U600" s="84">
        <v>50502005</v>
      </c>
      <c r="V600" s="61" t="s">
        <v>5176</v>
      </c>
    </row>
    <row r="601" spans="1:22" s="18" customFormat="1" ht="65" hidden="1" x14ac:dyDescent="0.3">
      <c r="A601" s="134">
        <v>598</v>
      </c>
      <c r="B601" s="68"/>
      <c r="C601" s="25" t="s">
        <v>3647</v>
      </c>
      <c r="D601" s="25" t="s">
        <v>3678</v>
      </c>
      <c r="E601" s="63" t="s">
        <v>2762</v>
      </c>
      <c r="F601" s="84" t="s">
        <v>4285</v>
      </c>
      <c r="G601" s="68" t="s">
        <v>3353</v>
      </c>
      <c r="H601" s="68" t="s">
        <v>2155</v>
      </c>
      <c r="I601" s="68" t="s">
        <v>1562</v>
      </c>
      <c r="J601" s="68" t="str">
        <f t="shared" si="9"/>
        <v>MP602020100101. Incrementar en 15 las asociaciones de futuros agricultores AFA legalmente constituidas y fortalecer las existentes en las Instituciones Educativas durante el periodo de gobierno</v>
      </c>
      <c r="K601" s="68" t="s">
        <v>94</v>
      </c>
      <c r="M601" s="68" t="s">
        <v>85</v>
      </c>
      <c r="N601" s="24">
        <v>10</v>
      </c>
      <c r="O601" s="24">
        <v>2019</v>
      </c>
      <c r="P601" s="24">
        <v>25</v>
      </c>
      <c r="Q601" s="24">
        <v>11</v>
      </c>
      <c r="R601" s="24">
        <v>16</v>
      </c>
      <c r="S601" s="24">
        <v>21</v>
      </c>
      <c r="T601" s="24">
        <v>25</v>
      </c>
      <c r="U601" s="84">
        <v>60202001</v>
      </c>
      <c r="V601" s="61" t="s">
        <v>5177</v>
      </c>
    </row>
    <row r="602" spans="1:22" s="18" customFormat="1" ht="117" hidden="1" x14ac:dyDescent="0.3">
      <c r="A602" s="134">
        <v>599</v>
      </c>
      <c r="B602" s="68"/>
      <c r="C602" s="25" t="s">
        <v>3647</v>
      </c>
      <c r="D602" s="25" t="s">
        <v>3678</v>
      </c>
      <c r="E602" s="63" t="s">
        <v>2762</v>
      </c>
      <c r="F602" s="84" t="s">
        <v>4286</v>
      </c>
      <c r="G602" s="68" t="s">
        <v>3354</v>
      </c>
      <c r="H602" s="68" t="s">
        <v>2155</v>
      </c>
      <c r="I602" s="68" t="s">
        <v>1072</v>
      </c>
      <c r="J602" s="68" t="str">
        <f t="shared" si="9"/>
        <v>MP602020100102. Cofinanciar 10 alianzas productivas interinstitucionalmente con el Ministerio de Agricultura, enmarcadas en los lineamientos de las vocaciones productivas de las microregiones, que deriven en la inserción de organizaciones de pequeños y medianos productores agropecuarios en los encadenamientos agroalimentarios durante el periodo de gobierno</v>
      </c>
      <c r="K602" s="68" t="s">
        <v>317</v>
      </c>
      <c r="M602" s="68" t="s">
        <v>85</v>
      </c>
      <c r="N602" s="145">
        <v>10</v>
      </c>
      <c r="O602" s="136">
        <v>2019</v>
      </c>
      <c r="P602" s="145">
        <v>10</v>
      </c>
      <c r="Q602" s="145">
        <v>0</v>
      </c>
      <c r="R602" s="145">
        <v>5</v>
      </c>
      <c r="S602" s="145">
        <v>7</v>
      </c>
      <c r="T602" s="145">
        <v>10</v>
      </c>
      <c r="U602" s="84">
        <v>60202001</v>
      </c>
      <c r="V602" s="61" t="s">
        <v>5177</v>
      </c>
    </row>
    <row r="603" spans="1:22" s="18" customFormat="1" ht="117" hidden="1" x14ac:dyDescent="0.3">
      <c r="A603" s="134">
        <v>600</v>
      </c>
      <c r="B603" s="68"/>
      <c r="C603" s="25" t="s">
        <v>3647</v>
      </c>
      <c r="D603" s="25" t="s">
        <v>3678</v>
      </c>
      <c r="E603" s="63" t="s">
        <v>2762</v>
      </c>
      <c r="F603" s="84" t="s">
        <v>4287</v>
      </c>
      <c r="G603" s="68" t="s">
        <v>3355</v>
      </c>
      <c r="H603" s="68" t="s">
        <v>2155</v>
      </c>
      <c r="I603" s="68" t="s">
        <v>1564</v>
      </c>
      <c r="J603" s="68" t="str">
        <f t="shared" si="9"/>
        <v>MP602020100103. Establecer al menos 40 proyectos que promuevan la transformación y agroindustria de productos agropecuarios, enmarcados en los lineamientos de las vocaciones productivas de las microregiones, realizando un acompañamiento que permita consolidar y dinamizar los encadenamientos productivos agroalimentarios priorizados en el Valle del Cauca durante el periodo de gobierno</v>
      </c>
      <c r="K603" s="68" t="s">
        <v>317</v>
      </c>
      <c r="M603" s="68" t="s">
        <v>85</v>
      </c>
      <c r="N603" s="24">
        <v>8</v>
      </c>
      <c r="O603" s="24">
        <v>2019</v>
      </c>
      <c r="P603" s="24">
        <v>40</v>
      </c>
      <c r="Q603" s="24">
        <v>10</v>
      </c>
      <c r="R603" s="24">
        <v>20</v>
      </c>
      <c r="S603" s="24">
        <v>30</v>
      </c>
      <c r="T603" s="24">
        <v>40</v>
      </c>
      <c r="U603" s="84">
        <v>60202001</v>
      </c>
      <c r="V603" s="61" t="s">
        <v>5177</v>
      </c>
    </row>
    <row r="604" spans="1:22" s="18" customFormat="1" ht="104" hidden="1" x14ac:dyDescent="0.3">
      <c r="A604" s="134">
        <v>601</v>
      </c>
      <c r="B604" s="68"/>
      <c r="C604" s="25" t="s">
        <v>3648</v>
      </c>
      <c r="D604" s="25" t="s">
        <v>3678</v>
      </c>
      <c r="E604" s="63" t="s">
        <v>2763</v>
      </c>
      <c r="F604" s="84" t="s">
        <v>4288</v>
      </c>
      <c r="G604" s="68" t="s">
        <v>3356</v>
      </c>
      <c r="H604" s="68" t="s">
        <v>2176</v>
      </c>
      <c r="I604" s="68" t="s">
        <v>1565</v>
      </c>
      <c r="J604" s="68" t="str">
        <f t="shared" si="9"/>
        <v>MP602020200101. Cofinanciar 6 adecuaciones para centros de servicios logísticos, tales como cuartos con cadenas de frio y centros de acopio cuya infraestructura sea ambientalmente sostenible, alternando con energías alternativas y no convencionales, y permitan la recirculación de residuos, durante el periodo de gobierno</v>
      </c>
      <c r="K604" s="68" t="s">
        <v>317</v>
      </c>
      <c r="M604" s="68" t="s">
        <v>85</v>
      </c>
      <c r="N604" s="24">
        <v>0</v>
      </c>
      <c r="O604" s="24">
        <v>2019</v>
      </c>
      <c r="P604" s="24">
        <v>6</v>
      </c>
      <c r="Q604" s="24">
        <v>0</v>
      </c>
      <c r="R604" s="24">
        <v>2</v>
      </c>
      <c r="S604" s="24">
        <v>4</v>
      </c>
      <c r="T604" s="24">
        <v>6</v>
      </c>
      <c r="U604" s="84">
        <v>60202001</v>
      </c>
      <c r="V604" s="61" t="s">
        <v>5177</v>
      </c>
    </row>
    <row r="605" spans="1:22" s="18" customFormat="1" ht="78" hidden="1" x14ac:dyDescent="0.3">
      <c r="A605" s="134">
        <v>602</v>
      </c>
      <c r="B605" s="68"/>
      <c r="C605" s="25" t="s">
        <v>3648</v>
      </c>
      <c r="D605" s="25" t="s">
        <v>3678</v>
      </c>
      <c r="E605" s="63" t="s">
        <v>2763</v>
      </c>
      <c r="F605" s="84" t="s">
        <v>4289</v>
      </c>
      <c r="G605" s="68" t="s">
        <v>3357</v>
      </c>
      <c r="H605" s="68" t="s">
        <v>2176</v>
      </c>
      <c r="I605" s="68" t="s">
        <v>1077</v>
      </c>
      <c r="J605" s="68" t="str">
        <f t="shared" si="9"/>
        <v>MP602020200102. Cofinanciar 3 proyectos que permitan el diseño y puesta en marcha de distritos y minidistritos de riego en zonas de alta explotación hídrica para la actividad agropecuaría, durante el periodo de Gobierno.</v>
      </c>
      <c r="K605" s="68" t="s">
        <v>317</v>
      </c>
      <c r="M605" s="68" t="s">
        <v>85</v>
      </c>
      <c r="N605" s="24">
        <v>0</v>
      </c>
      <c r="O605" s="24">
        <v>2019</v>
      </c>
      <c r="P605" s="24">
        <v>3</v>
      </c>
      <c r="Q605" s="24">
        <v>0</v>
      </c>
      <c r="R605" s="24">
        <v>1</v>
      </c>
      <c r="S605" s="24">
        <v>2</v>
      </c>
      <c r="T605" s="24">
        <v>3</v>
      </c>
      <c r="U605" s="84">
        <v>60202001</v>
      </c>
      <c r="V605" s="61" t="s">
        <v>5177</v>
      </c>
    </row>
    <row r="606" spans="1:22" s="18" customFormat="1" ht="52" hidden="1" x14ac:dyDescent="0.3">
      <c r="A606" s="134">
        <v>603</v>
      </c>
      <c r="B606" s="68"/>
      <c r="C606" s="25" t="s">
        <v>3649</v>
      </c>
      <c r="D606" s="25" t="s">
        <v>3678</v>
      </c>
      <c r="E606" s="63" t="s">
        <v>2764</v>
      </c>
      <c r="F606" s="84" t="s">
        <v>4290</v>
      </c>
      <c r="G606" s="68" t="s">
        <v>3349</v>
      </c>
      <c r="H606" s="68" t="s">
        <v>2204</v>
      </c>
      <c r="I606" s="68" t="s">
        <v>1081</v>
      </c>
      <c r="J606" s="68" t="str">
        <f t="shared" si="9"/>
        <v>MP602010100101. Operativizar 1 observatorio agropecuario y pesquero en el marco de la Ordenanza 388 de 2014 del Valle del Cauca anualmente.</v>
      </c>
      <c r="K606" s="68" t="s">
        <v>317</v>
      </c>
      <c r="M606" s="68" t="s">
        <v>85</v>
      </c>
      <c r="N606" s="24">
        <v>1</v>
      </c>
      <c r="O606" s="24">
        <v>2019</v>
      </c>
      <c r="P606" s="24">
        <v>1</v>
      </c>
      <c r="Q606" s="24">
        <v>0</v>
      </c>
      <c r="R606" s="24">
        <v>1</v>
      </c>
      <c r="S606" s="24">
        <v>1</v>
      </c>
      <c r="T606" s="24">
        <v>1</v>
      </c>
      <c r="U606" s="84">
        <v>60201001</v>
      </c>
      <c r="V606" s="61" t="s">
        <v>5178</v>
      </c>
    </row>
    <row r="607" spans="1:22" s="18" customFormat="1" ht="78" hidden="1" x14ac:dyDescent="0.3">
      <c r="A607" s="134">
        <v>604</v>
      </c>
      <c r="B607" s="68"/>
      <c r="C607" s="25" t="s">
        <v>3650</v>
      </c>
      <c r="D607" s="25" t="s">
        <v>3678</v>
      </c>
      <c r="E607" s="63" t="s">
        <v>2765</v>
      </c>
      <c r="F607" s="84" t="s">
        <v>4291</v>
      </c>
      <c r="G607" s="68" t="s">
        <v>3350</v>
      </c>
      <c r="H607" s="68" t="s">
        <v>1757</v>
      </c>
      <c r="I607" s="68" t="s">
        <v>1758</v>
      </c>
      <c r="J607" s="68" t="str">
        <f t="shared" si="9"/>
        <v>MP602010200101. Desarrollar un Plan Departamental de Ordenamiento Productivo y Social de la propiedad rural enmarcado en los lineamientos de la Unidad de Planificación Rural Agropecuaria UPRA en el periodo de gobierno</v>
      </c>
      <c r="K607" s="68" t="s">
        <v>317</v>
      </c>
      <c r="M607" s="68" t="s">
        <v>85</v>
      </c>
      <c r="N607" s="24">
        <v>0</v>
      </c>
      <c r="O607" s="24">
        <v>2019</v>
      </c>
      <c r="P607" s="24">
        <v>1</v>
      </c>
      <c r="Q607" s="24">
        <v>0</v>
      </c>
      <c r="R607" s="24">
        <v>1</v>
      </c>
      <c r="S607" s="24">
        <v>1</v>
      </c>
      <c r="T607" s="24">
        <v>1</v>
      </c>
      <c r="U607" s="84">
        <v>60201001</v>
      </c>
      <c r="V607" s="61" t="s">
        <v>5178</v>
      </c>
    </row>
    <row r="608" spans="1:22" s="18" customFormat="1" ht="78" hidden="1" x14ac:dyDescent="0.3">
      <c r="A608" s="134">
        <v>605</v>
      </c>
      <c r="B608" s="68"/>
      <c r="C608" s="25" t="s">
        <v>3650</v>
      </c>
      <c r="D608" s="25" t="s">
        <v>3678</v>
      </c>
      <c r="E608" s="63" t="s">
        <v>2765</v>
      </c>
      <c r="F608" s="84" t="s">
        <v>4292</v>
      </c>
      <c r="G608" s="68" t="s">
        <v>3351</v>
      </c>
      <c r="H608" s="68" t="s">
        <v>1757</v>
      </c>
      <c r="I608" s="68" t="s">
        <v>1760</v>
      </c>
      <c r="J608" s="68" t="str">
        <f t="shared" si="9"/>
        <v>MP602010200102. Organizar y ejecutar el 100% del programa para mejorar los niveles de desarrollo organizacional, técnico, administrativo, financiero y de comercialización, de las Asociaciones de Mujeres Agropecuarias existentes, en el periodo de gobierno</v>
      </c>
      <c r="K608" s="68" t="s">
        <v>187</v>
      </c>
      <c r="M608" s="68" t="s">
        <v>189</v>
      </c>
      <c r="N608" s="24">
        <v>0</v>
      </c>
      <c r="O608" s="24">
        <v>2019</v>
      </c>
      <c r="P608" s="146">
        <v>1</v>
      </c>
      <c r="Q608" s="24">
        <v>25</v>
      </c>
      <c r="R608" s="24">
        <v>50</v>
      </c>
      <c r="S608" s="24">
        <v>75</v>
      </c>
      <c r="T608" s="24">
        <v>100</v>
      </c>
      <c r="U608" s="84">
        <v>60201001</v>
      </c>
      <c r="V608" s="61" t="s">
        <v>5178</v>
      </c>
    </row>
    <row r="609" spans="1:22" s="18" customFormat="1" ht="78" hidden="1" x14ac:dyDescent="0.3">
      <c r="A609" s="134">
        <v>606</v>
      </c>
      <c r="B609" s="68"/>
      <c r="C609" s="25" t="s">
        <v>3650</v>
      </c>
      <c r="D609" s="25" t="s">
        <v>3678</v>
      </c>
      <c r="E609" s="63" t="s">
        <v>2765</v>
      </c>
      <c r="F609" s="84" t="s">
        <v>4293</v>
      </c>
      <c r="G609" s="68" t="s">
        <v>3352</v>
      </c>
      <c r="H609" s="68" t="s">
        <v>1757</v>
      </c>
      <c r="I609" s="68" t="s">
        <v>1083</v>
      </c>
      <c r="J609" s="68" t="str">
        <f t="shared" si="9"/>
        <v>MP602010200103. Establecer 1 proceso de articulación entre las Organizaciones de Mujeres Rurales y la secretaría de mujer, para el desarrollo de proyectos productivos e identificación de oportunidades de inversión, durante el cuatrienio</v>
      </c>
      <c r="K609" s="68" t="s">
        <v>187</v>
      </c>
      <c r="M609" s="68" t="s">
        <v>189</v>
      </c>
      <c r="N609" s="24">
        <v>0</v>
      </c>
      <c r="O609" s="24">
        <v>2019</v>
      </c>
      <c r="P609" s="24">
        <v>1</v>
      </c>
      <c r="Q609" s="24">
        <v>1</v>
      </c>
      <c r="R609" s="24">
        <v>1</v>
      </c>
      <c r="S609" s="24">
        <v>1</v>
      </c>
      <c r="T609" s="24">
        <v>1</v>
      </c>
      <c r="U609" s="84">
        <v>60201001</v>
      </c>
      <c r="V609" s="61" t="s">
        <v>5178</v>
      </c>
    </row>
    <row r="610" spans="1:22" s="18" customFormat="1" ht="78" hidden="1" x14ac:dyDescent="0.3">
      <c r="A610" s="134">
        <v>607</v>
      </c>
      <c r="B610" s="68"/>
      <c r="C610" s="25" t="s">
        <v>3651</v>
      </c>
      <c r="D610" s="25" t="s">
        <v>3678</v>
      </c>
      <c r="E610" s="63" t="s">
        <v>2766</v>
      </c>
      <c r="F610" s="84" t="s">
        <v>4294</v>
      </c>
      <c r="G610" s="68" t="s">
        <v>3329</v>
      </c>
      <c r="H610" s="68" t="s">
        <v>2221</v>
      </c>
      <c r="I610" s="68" t="s">
        <v>1541</v>
      </c>
      <c r="J610" s="68" t="str">
        <f t="shared" si="9"/>
        <v>MP601010100101. Beneficiar a 20.000 estudiantes de instituciones educativas rurales por medio de proyectos productivos agropecuarios que sean desarrollados en el área escolar y sean seleccionados por medio de convocatorias públicas en el periodo de gobierno</v>
      </c>
      <c r="K610" s="68" t="s">
        <v>317</v>
      </c>
      <c r="M610" s="68" t="s">
        <v>85</v>
      </c>
      <c r="N610" s="145">
        <v>17183</v>
      </c>
      <c r="O610" s="136">
        <v>2019</v>
      </c>
      <c r="P610" s="145">
        <v>20000</v>
      </c>
      <c r="Q610" s="145">
        <v>5000</v>
      </c>
      <c r="R610" s="145">
        <v>10000</v>
      </c>
      <c r="S610" s="145">
        <v>15000</v>
      </c>
      <c r="T610" s="145">
        <v>20000</v>
      </c>
      <c r="U610" s="84">
        <v>60101001</v>
      </c>
      <c r="V610" s="61" t="s">
        <v>5179</v>
      </c>
    </row>
    <row r="611" spans="1:22" s="18" customFormat="1" ht="65" hidden="1" x14ac:dyDescent="0.3">
      <c r="A611" s="134">
        <v>608</v>
      </c>
      <c r="B611" s="68"/>
      <c r="C611" s="25" t="s">
        <v>3651</v>
      </c>
      <c r="D611" s="25" t="s">
        <v>3678</v>
      </c>
      <c r="E611" s="63" t="s">
        <v>2766</v>
      </c>
      <c r="F611" s="84" t="s">
        <v>4295</v>
      </c>
      <c r="G611" s="68" t="s">
        <v>3330</v>
      </c>
      <c r="H611" s="68" t="s">
        <v>2221</v>
      </c>
      <c r="I611" s="68" t="s">
        <v>1542</v>
      </c>
      <c r="J611" s="68" t="str">
        <f t="shared" si="9"/>
        <v>MP601010100102. Establecer 30 proyectos agropecuarios de seguridad alimentaria, seleccionados por convocatoria pública que fomenten saberes y costumbres ancestrales de poblaciones afro en el periodo de gobierno</v>
      </c>
      <c r="K611" s="68" t="s">
        <v>317</v>
      </c>
      <c r="M611" s="68" t="s">
        <v>85</v>
      </c>
      <c r="N611" s="24">
        <v>20</v>
      </c>
      <c r="O611" s="24">
        <v>2019</v>
      </c>
      <c r="P611" s="24">
        <v>30</v>
      </c>
      <c r="Q611" s="24">
        <v>7</v>
      </c>
      <c r="R611" s="24">
        <v>15</v>
      </c>
      <c r="S611" s="24">
        <v>22</v>
      </c>
      <c r="T611" s="24">
        <v>30</v>
      </c>
      <c r="U611" s="84">
        <v>60101001</v>
      </c>
      <c r="V611" s="61" t="s">
        <v>5179</v>
      </c>
    </row>
    <row r="612" spans="1:22" s="18" customFormat="1" ht="65" hidden="1" x14ac:dyDescent="0.3">
      <c r="A612" s="134">
        <v>609</v>
      </c>
      <c r="B612" s="68"/>
      <c r="C612" s="25" t="s">
        <v>3651</v>
      </c>
      <c r="D612" s="25" t="s">
        <v>3678</v>
      </c>
      <c r="E612" s="63" t="s">
        <v>2766</v>
      </c>
      <c r="F612" s="84" t="s">
        <v>4296</v>
      </c>
      <c r="G612" s="68" t="s">
        <v>3331</v>
      </c>
      <c r="H612" s="68" t="s">
        <v>2221</v>
      </c>
      <c r="I612" s="68" t="s">
        <v>1543</v>
      </c>
      <c r="J612" s="68" t="str">
        <f t="shared" si="9"/>
        <v>MP601010100103. Establecer 50 proyectos agropecuarios de seguridad alimentaria, seleccionados por convocatoria pública para grupos de jovenes rurales en el periodo de gobierno</v>
      </c>
      <c r="K612" s="68" t="s">
        <v>317</v>
      </c>
      <c r="M612" s="68" t="s">
        <v>85</v>
      </c>
      <c r="N612" s="24">
        <v>40</v>
      </c>
      <c r="O612" s="24">
        <v>2019</v>
      </c>
      <c r="P612" s="24">
        <v>50</v>
      </c>
      <c r="Q612" s="24">
        <v>12</v>
      </c>
      <c r="R612" s="24">
        <v>25</v>
      </c>
      <c r="S612" s="24">
        <v>37</v>
      </c>
      <c r="T612" s="24">
        <v>50</v>
      </c>
      <c r="U612" s="84">
        <v>60101001</v>
      </c>
      <c r="V612" s="61" t="s">
        <v>5179</v>
      </c>
    </row>
    <row r="613" spans="1:22" s="18" customFormat="1" ht="65" hidden="1" x14ac:dyDescent="0.3">
      <c r="A613" s="134">
        <v>610</v>
      </c>
      <c r="B613" s="68"/>
      <c r="C613" s="25" t="s">
        <v>3651</v>
      </c>
      <c r="D613" s="25" t="s">
        <v>3678</v>
      </c>
      <c r="E613" s="63" t="s">
        <v>2766</v>
      </c>
      <c r="F613" s="84" t="s">
        <v>4297</v>
      </c>
      <c r="G613" s="68" t="s">
        <v>3332</v>
      </c>
      <c r="H613" s="68" t="s">
        <v>2221</v>
      </c>
      <c r="I613" s="68" t="s">
        <v>1544</v>
      </c>
      <c r="J613" s="68" t="str">
        <f t="shared" si="9"/>
        <v>MP601010100104. Establecer 50 proyectos agropecuarios de seguridad alimentaria, seleccionados por convocatoria pública para grupos de mujeres rurales en el periodo de gobierno</v>
      </c>
      <c r="K613" s="68" t="s">
        <v>317</v>
      </c>
      <c r="M613" s="68" t="s">
        <v>85</v>
      </c>
      <c r="N613" s="24">
        <v>40</v>
      </c>
      <c r="O613" s="24">
        <v>2019</v>
      </c>
      <c r="P613" s="24">
        <v>50</v>
      </c>
      <c r="Q613" s="24">
        <v>15</v>
      </c>
      <c r="R613" s="24">
        <v>26</v>
      </c>
      <c r="S613" s="24">
        <v>37</v>
      </c>
      <c r="T613" s="24">
        <v>50</v>
      </c>
      <c r="U613" s="84">
        <v>60101001</v>
      </c>
      <c r="V613" s="61" t="s">
        <v>5179</v>
      </c>
    </row>
    <row r="614" spans="1:22" s="18" customFormat="1" ht="65" hidden="1" x14ac:dyDescent="0.3">
      <c r="A614" s="134">
        <v>611</v>
      </c>
      <c r="B614" s="68"/>
      <c r="C614" s="25" t="s">
        <v>3651</v>
      </c>
      <c r="D614" s="25" t="s">
        <v>3678</v>
      </c>
      <c r="E614" s="63" t="s">
        <v>2766</v>
      </c>
      <c r="F614" s="84" t="s">
        <v>4298</v>
      </c>
      <c r="G614" s="68" t="s">
        <v>3333</v>
      </c>
      <c r="H614" s="68" t="s">
        <v>2221</v>
      </c>
      <c r="I614" s="68" t="s">
        <v>1545</v>
      </c>
      <c r="J614" s="68" t="str">
        <f t="shared" si="9"/>
        <v>MP601010100105. Establecer 30 proyectos agropecuarios de seguridad alimentaria, seleccionados por convocatoria pública para grupos de adultos mayores rurales en el periodo de gobierno</v>
      </c>
      <c r="K614" s="68" t="s">
        <v>317</v>
      </c>
      <c r="M614" s="68" t="s">
        <v>85</v>
      </c>
      <c r="N614" s="24">
        <v>20</v>
      </c>
      <c r="O614" s="24">
        <v>2019</v>
      </c>
      <c r="P614" s="24">
        <v>30</v>
      </c>
      <c r="Q614" s="24">
        <v>7</v>
      </c>
      <c r="R614" s="24">
        <v>15</v>
      </c>
      <c r="S614" s="24">
        <v>22</v>
      </c>
      <c r="T614" s="24">
        <v>30</v>
      </c>
      <c r="U614" s="84">
        <v>60101001</v>
      </c>
      <c r="V614" s="61" t="s">
        <v>5179</v>
      </c>
    </row>
    <row r="615" spans="1:22" s="18" customFormat="1" ht="65" hidden="1" x14ac:dyDescent="0.3">
      <c r="A615" s="134">
        <v>612</v>
      </c>
      <c r="B615" s="68"/>
      <c r="C615" s="25" t="s">
        <v>3651</v>
      </c>
      <c r="D615" s="25" t="s">
        <v>3678</v>
      </c>
      <c r="E615" s="63" t="s">
        <v>2766</v>
      </c>
      <c r="F615" s="84" t="s">
        <v>4299</v>
      </c>
      <c r="G615" s="68" t="s">
        <v>3334</v>
      </c>
      <c r="H615" s="68" t="s">
        <v>2221</v>
      </c>
      <c r="I615" s="68" t="s">
        <v>1546</v>
      </c>
      <c r="J615" s="68" t="str">
        <f t="shared" si="9"/>
        <v>MP601010100106. Establecer 140 proyectos agropecuarios de seguridad alimentaria seleccionados por convocatoria pública para organizaciones de pequeños productores campesinos en el periodo de gobierno</v>
      </c>
      <c r="K615" s="68" t="s">
        <v>317</v>
      </c>
      <c r="M615" s="68" t="s">
        <v>85</v>
      </c>
      <c r="N615" s="24">
        <v>168</v>
      </c>
      <c r="O615" s="24">
        <v>2019</v>
      </c>
      <c r="P615" s="24">
        <v>140</v>
      </c>
      <c r="Q615" s="24">
        <v>35</v>
      </c>
      <c r="R615" s="24">
        <v>70</v>
      </c>
      <c r="S615" s="24">
        <v>105</v>
      </c>
      <c r="T615" s="24">
        <v>140</v>
      </c>
      <c r="U615" s="84">
        <v>60101001</v>
      </c>
      <c r="V615" s="61" t="s">
        <v>5179</v>
      </c>
    </row>
    <row r="616" spans="1:22" s="18" customFormat="1" ht="65" hidden="1" x14ac:dyDescent="0.3">
      <c r="A616" s="134">
        <v>613</v>
      </c>
      <c r="B616" s="68"/>
      <c r="C616" s="25" t="s">
        <v>3651</v>
      </c>
      <c r="D616" s="25" t="s">
        <v>3678</v>
      </c>
      <c r="E616" s="63" t="s">
        <v>2766</v>
      </c>
      <c r="F616" s="84" t="s">
        <v>4300</v>
      </c>
      <c r="G616" s="68" t="s">
        <v>3335</v>
      </c>
      <c r="H616" s="68" t="s">
        <v>2221</v>
      </c>
      <c r="I616" s="68" t="s">
        <v>1547</v>
      </c>
      <c r="J616" s="68" t="str">
        <f t="shared" si="9"/>
        <v>MP601010100107. Establecer 15 proyectos agropecuarios seleccionados por convocatoria pública que garanticen la seguridad alimentaria de población en condición de discapacidad en el periodo de gobierno</v>
      </c>
      <c r="K616" s="68" t="s">
        <v>317</v>
      </c>
      <c r="M616" s="68" t="s">
        <v>85</v>
      </c>
      <c r="N616" s="24">
        <v>0</v>
      </c>
      <c r="O616" s="24">
        <v>2019</v>
      </c>
      <c r="P616" s="24">
        <v>15</v>
      </c>
      <c r="Q616" s="24">
        <v>0</v>
      </c>
      <c r="R616" s="24">
        <v>5</v>
      </c>
      <c r="S616" s="24">
        <v>10</v>
      </c>
      <c r="T616" s="24">
        <v>15</v>
      </c>
      <c r="U616" s="84">
        <v>60101001</v>
      </c>
      <c r="V616" s="61" t="s">
        <v>5179</v>
      </c>
    </row>
    <row r="617" spans="1:22" s="18" customFormat="1" ht="65" hidden="1" x14ac:dyDescent="0.3">
      <c r="A617" s="134">
        <v>614</v>
      </c>
      <c r="B617" s="68"/>
      <c r="C617" s="25" t="s">
        <v>3651</v>
      </c>
      <c r="D617" s="25" t="s">
        <v>3678</v>
      </c>
      <c r="E617" s="63" t="s">
        <v>2766</v>
      </c>
      <c r="F617" s="84" t="s">
        <v>4301</v>
      </c>
      <c r="G617" s="68" t="s">
        <v>3336</v>
      </c>
      <c r="H617" s="68" t="s">
        <v>2221</v>
      </c>
      <c r="I617" s="68" t="s">
        <v>1094</v>
      </c>
      <c r="J617" s="68" t="str">
        <f t="shared" si="9"/>
        <v xml:space="preserve">MP601010100108. Ejecutar 1 proceso de articulación con las Asociaciones Productoras de Mujeres Agropecuarias al Plan de Alimentación Escolar (PAE) para ser proveedoras de alimentos, durante el periodo de gobierno </v>
      </c>
      <c r="K617" s="68" t="s">
        <v>187</v>
      </c>
      <c r="M617" s="68" t="s">
        <v>189</v>
      </c>
      <c r="N617" s="24">
        <v>0</v>
      </c>
      <c r="O617" s="24">
        <v>2019</v>
      </c>
      <c r="P617" s="24">
        <v>1</v>
      </c>
      <c r="Q617" s="24">
        <v>1</v>
      </c>
      <c r="R617" s="24">
        <v>1</v>
      </c>
      <c r="S617" s="24">
        <v>1</v>
      </c>
      <c r="T617" s="24">
        <v>1</v>
      </c>
      <c r="U617" s="84">
        <v>60101001</v>
      </c>
      <c r="V617" s="61" t="s">
        <v>5179</v>
      </c>
    </row>
    <row r="618" spans="1:22" s="18" customFormat="1" ht="39" hidden="1" x14ac:dyDescent="0.3">
      <c r="A618" s="134">
        <v>615</v>
      </c>
      <c r="B618" s="68"/>
      <c r="C618" s="25" t="s">
        <v>3651</v>
      </c>
      <c r="D618" s="25" t="s">
        <v>3678</v>
      </c>
      <c r="E618" s="63" t="s">
        <v>2766</v>
      </c>
      <c r="F618" s="84" t="s">
        <v>4302</v>
      </c>
      <c r="G618" s="68" t="s">
        <v>3337</v>
      </c>
      <c r="H618" s="68" t="s">
        <v>2221</v>
      </c>
      <c r="I618" s="68" t="s">
        <v>1096</v>
      </c>
      <c r="J618" s="68" t="str">
        <f t="shared" si="9"/>
        <v>MP601010100109. Ejecutar 8 proyectos agropecuarios de seguridad alimentaria para las mujeres rurales, en el periodo de gobierno</v>
      </c>
      <c r="K618" s="68" t="s">
        <v>187</v>
      </c>
      <c r="M618" s="68" t="s">
        <v>85</v>
      </c>
      <c r="N618" s="24">
        <v>0</v>
      </c>
      <c r="O618" s="24">
        <v>2019</v>
      </c>
      <c r="P618" s="24">
        <v>8</v>
      </c>
      <c r="Q618" s="24">
        <v>0</v>
      </c>
      <c r="R618" s="24">
        <v>2</v>
      </c>
      <c r="S618" s="24">
        <v>8</v>
      </c>
      <c r="T618" s="24">
        <v>8</v>
      </c>
      <c r="U618" s="84">
        <v>60101001</v>
      </c>
      <c r="V618" s="61" t="s">
        <v>5179</v>
      </c>
    </row>
    <row r="619" spans="1:22" s="18" customFormat="1" ht="91" hidden="1" x14ac:dyDescent="0.3">
      <c r="A619" s="134">
        <v>616</v>
      </c>
      <c r="B619" s="68"/>
      <c r="C619" s="25" t="s">
        <v>3652</v>
      </c>
      <c r="D619" s="25" t="s">
        <v>3679</v>
      </c>
      <c r="E619" s="63" t="s">
        <v>2767</v>
      </c>
      <c r="F619" s="84" t="s">
        <v>4303</v>
      </c>
      <c r="G619" s="68" t="s">
        <v>3339</v>
      </c>
      <c r="H619" s="68" t="s">
        <v>2222</v>
      </c>
      <c r="I619" s="68" t="s">
        <v>2024</v>
      </c>
      <c r="J619" s="68" t="str">
        <f t="shared" si="9"/>
        <v xml:space="preserve">MP601010200201. Asistir técnicamente al 100% de las Direcciones Locales de Salud DLS para garatizar la continuidad y fortalecimiento de la estrategia Instituciones Amigas de la Mujer y la Infancia IAMI 
</v>
      </c>
      <c r="K619" s="68" t="s">
        <v>767</v>
      </c>
      <c r="M619" s="68" t="s">
        <v>77</v>
      </c>
      <c r="N619" s="146">
        <v>1</v>
      </c>
      <c r="O619" s="24">
        <v>2019</v>
      </c>
      <c r="P619" s="146">
        <v>1</v>
      </c>
      <c r="Q619" s="24">
        <v>100</v>
      </c>
      <c r="R619" s="24">
        <v>100</v>
      </c>
      <c r="S619" s="24">
        <v>100</v>
      </c>
      <c r="T619" s="24">
        <v>100</v>
      </c>
      <c r="U619" s="84">
        <v>60101002</v>
      </c>
      <c r="V619" s="61" t="s">
        <v>5371</v>
      </c>
    </row>
    <row r="620" spans="1:22" s="18" customFormat="1" ht="78" hidden="1" x14ac:dyDescent="0.3">
      <c r="A620" s="134">
        <v>617</v>
      </c>
      <c r="B620" s="68"/>
      <c r="C620" s="25" t="s">
        <v>3651</v>
      </c>
      <c r="D620" s="25" t="s">
        <v>3678</v>
      </c>
      <c r="E620" s="63" t="s">
        <v>2766</v>
      </c>
      <c r="F620" s="84" t="s">
        <v>4304</v>
      </c>
      <c r="G620" s="68" t="s">
        <v>3338</v>
      </c>
      <c r="H620" s="68" t="s">
        <v>2221</v>
      </c>
      <c r="I620" s="68" t="s">
        <v>1548</v>
      </c>
      <c r="J620" s="68" t="str">
        <f t="shared" si="9"/>
        <v>MP601010100110. Beneficiar a 20 organizaciones de productores agropecuarios del Valle del Cauca, mediante la articulación y apoyo en la comercialización y abastecimiento del Programa de Alimentación Escolar Departamental PAE anualmente</v>
      </c>
      <c r="K620" s="68" t="s">
        <v>317</v>
      </c>
      <c r="M620" s="68" t="s">
        <v>77</v>
      </c>
      <c r="N620" s="24">
        <v>20</v>
      </c>
      <c r="O620" s="24">
        <v>2019</v>
      </c>
      <c r="P620" s="24">
        <v>20</v>
      </c>
      <c r="Q620" s="24">
        <v>0</v>
      </c>
      <c r="R620" s="24">
        <v>20</v>
      </c>
      <c r="S620" s="24">
        <v>20</v>
      </c>
      <c r="T620" s="24">
        <v>20</v>
      </c>
      <c r="U620" s="84">
        <v>60101001</v>
      </c>
      <c r="V620" s="61" t="s">
        <v>5179</v>
      </c>
    </row>
    <row r="621" spans="1:22" s="18" customFormat="1" ht="65" hidden="1" x14ac:dyDescent="0.3">
      <c r="A621" s="134">
        <v>618</v>
      </c>
      <c r="B621" s="67"/>
      <c r="C621" s="25" t="s">
        <v>3653</v>
      </c>
      <c r="D621" s="25" t="s">
        <v>3679</v>
      </c>
      <c r="E621" s="63" t="s">
        <v>2768</v>
      </c>
      <c r="F621" s="84" t="s">
        <v>4305</v>
      </c>
      <c r="G621" s="67" t="s">
        <v>3340</v>
      </c>
      <c r="H621" s="67" t="s">
        <v>2177</v>
      </c>
      <c r="I621" s="68" t="s">
        <v>2025</v>
      </c>
      <c r="J621" s="68" t="str">
        <f t="shared" si="9"/>
        <v>MP601010300201. Monitorear al menos el 60% de los escolares de instituciones públicas de los 34 municipios no certificados en educación, en los indicadores de talla y peso, durante el período de gobierno</v>
      </c>
      <c r="K621" s="68" t="s">
        <v>767</v>
      </c>
      <c r="M621" s="68" t="s">
        <v>85</v>
      </c>
      <c r="N621" s="146">
        <v>0.6</v>
      </c>
      <c r="O621" s="24">
        <v>2018</v>
      </c>
      <c r="P621" s="146">
        <v>0.6</v>
      </c>
      <c r="Q621" s="24">
        <v>60</v>
      </c>
      <c r="R621" s="24">
        <v>60</v>
      </c>
      <c r="S621" s="24">
        <v>60</v>
      </c>
      <c r="T621" s="24">
        <v>60</v>
      </c>
      <c r="U621" s="84">
        <v>60101002</v>
      </c>
      <c r="V621" s="61" t="s">
        <v>5371</v>
      </c>
    </row>
    <row r="622" spans="1:22" s="18" customFormat="1" ht="130" hidden="1" x14ac:dyDescent="0.3">
      <c r="A622" s="134">
        <v>619</v>
      </c>
      <c r="B622" s="68"/>
      <c r="C622" s="25" t="s">
        <v>3654</v>
      </c>
      <c r="D622" s="25" t="s">
        <v>3678</v>
      </c>
      <c r="E622" s="63" t="s">
        <v>2769</v>
      </c>
      <c r="F622" s="84" t="s">
        <v>4306</v>
      </c>
      <c r="G622" s="68" t="s">
        <v>3341</v>
      </c>
      <c r="H622" s="68" t="s">
        <v>2216</v>
      </c>
      <c r="I622" s="68" t="s">
        <v>1101</v>
      </c>
      <c r="J622" s="68" t="str">
        <f t="shared" si="9"/>
        <v>MP601020100101. Realizar 15 mercados campesinos y comunitarios con participación de productores y organizaciones de agricultura campesina, familiar y comunitaria, que además fomenten la agricultura limpia y agroecológica, que mediante alianza interinstitucional se promueva la comercialización directa de productos frescos, de temporada y procesados en el periodo de gobierno</v>
      </c>
      <c r="K622" s="68" t="s">
        <v>317</v>
      </c>
      <c r="M622" s="68" t="s">
        <v>85</v>
      </c>
      <c r="N622" s="24">
        <v>6</v>
      </c>
      <c r="O622" s="24">
        <v>2019</v>
      </c>
      <c r="P622" s="24">
        <v>15</v>
      </c>
      <c r="Q622" s="24">
        <v>0</v>
      </c>
      <c r="R622" s="24">
        <v>5</v>
      </c>
      <c r="S622" s="24">
        <v>10</v>
      </c>
      <c r="T622" s="24">
        <v>15</v>
      </c>
      <c r="U622" s="84">
        <v>60102001</v>
      </c>
      <c r="V622" s="61" t="s">
        <v>5181</v>
      </c>
    </row>
    <row r="623" spans="1:22" s="18" customFormat="1" ht="65" hidden="1" x14ac:dyDescent="0.3">
      <c r="A623" s="134">
        <v>620</v>
      </c>
      <c r="B623" s="68"/>
      <c r="C623" s="25" t="s">
        <v>3655</v>
      </c>
      <c r="D623" s="25" t="s">
        <v>3678</v>
      </c>
      <c r="E623" s="63" t="s">
        <v>2770</v>
      </c>
      <c r="F623" s="84" t="s">
        <v>4307</v>
      </c>
      <c r="G623" s="68" t="s">
        <v>3342</v>
      </c>
      <c r="H623" s="68" t="s">
        <v>2206</v>
      </c>
      <c r="I623" s="68" t="s">
        <v>1104</v>
      </c>
      <c r="J623" s="68" t="str">
        <f t="shared" si="9"/>
        <v>MP601020200101. Establecer un diagnóstico de la producción agroecológica en el Valle del Cauca como herramienta base para el Plan Agroecológico Departamental durante el periodo de gobierno</v>
      </c>
      <c r="K623" s="68" t="s">
        <v>317</v>
      </c>
      <c r="M623" s="68" t="s">
        <v>85</v>
      </c>
      <c r="N623" s="24">
        <v>0</v>
      </c>
      <c r="O623" s="24">
        <v>2019</v>
      </c>
      <c r="P623" s="24">
        <v>1</v>
      </c>
      <c r="Q623" s="24">
        <v>0</v>
      </c>
      <c r="R623" s="24">
        <v>1</v>
      </c>
      <c r="S623" s="24">
        <v>1</v>
      </c>
      <c r="T623" s="24">
        <v>1</v>
      </c>
      <c r="U623" s="84">
        <v>60102001</v>
      </c>
      <c r="V623" s="61" t="s">
        <v>5181</v>
      </c>
    </row>
    <row r="624" spans="1:22" s="18" customFormat="1" ht="39" hidden="1" x14ac:dyDescent="0.3">
      <c r="A624" s="134">
        <v>621</v>
      </c>
      <c r="B624" s="68"/>
      <c r="C624" s="25" t="s">
        <v>3655</v>
      </c>
      <c r="D624" s="25" t="s">
        <v>3678</v>
      </c>
      <c r="E624" s="63" t="s">
        <v>2770</v>
      </c>
      <c r="F624" s="84" t="s">
        <v>4308</v>
      </c>
      <c r="G624" s="68" t="s">
        <v>3343</v>
      </c>
      <c r="H624" s="68" t="s">
        <v>2206</v>
      </c>
      <c r="I624" s="68" t="s">
        <v>1552</v>
      </c>
      <c r="J624" s="68" t="str">
        <f t="shared" si="9"/>
        <v>MP601020200102. Formular un Plan Agroecológico rural, urbano y periurbano para el Valle del Cauca durante el periodo de gobierno</v>
      </c>
      <c r="K624" s="68" t="s">
        <v>317</v>
      </c>
      <c r="M624" s="68" t="s">
        <v>85</v>
      </c>
      <c r="N624" s="24">
        <v>0</v>
      </c>
      <c r="O624" s="24">
        <v>2019</v>
      </c>
      <c r="P624" s="24">
        <v>1</v>
      </c>
      <c r="Q624" s="24">
        <v>0</v>
      </c>
      <c r="R624" s="24">
        <v>1</v>
      </c>
      <c r="S624" s="24">
        <v>1</v>
      </c>
      <c r="T624" s="24">
        <v>1</v>
      </c>
      <c r="U624" s="84">
        <v>60102001</v>
      </c>
      <c r="V624" s="61" t="s">
        <v>5181</v>
      </c>
    </row>
    <row r="625" spans="1:22" s="18" customFormat="1" ht="78" hidden="1" x14ac:dyDescent="0.3">
      <c r="A625" s="134">
        <v>622</v>
      </c>
      <c r="B625" s="68"/>
      <c r="C625" s="25" t="s">
        <v>3655</v>
      </c>
      <c r="D625" s="25" t="s">
        <v>3678</v>
      </c>
      <c r="E625" s="63" t="s">
        <v>2770</v>
      </c>
      <c r="F625" s="84" t="s">
        <v>4309</v>
      </c>
      <c r="G625" s="68" t="s">
        <v>3344</v>
      </c>
      <c r="H625" s="68" t="s">
        <v>2206</v>
      </c>
      <c r="I625" s="68" t="s">
        <v>1554</v>
      </c>
      <c r="J625" s="68" t="str">
        <f t="shared" si="9"/>
        <v>MP601020200103. Establecer un red de bancos de semillas, germoplasma y bancos vivos (ganado Harton del Valle del Cauca) interinstitucionalmente como mecanismo de conservación de los recursos genéticos agropecuarios en el periodo de Gobierno</v>
      </c>
      <c r="K625" s="68" t="s">
        <v>317</v>
      </c>
      <c r="M625" s="68" t="s">
        <v>85</v>
      </c>
      <c r="N625" s="24">
        <v>1</v>
      </c>
      <c r="O625" s="24">
        <v>2019</v>
      </c>
      <c r="P625" s="24">
        <v>1</v>
      </c>
      <c r="Q625" s="24">
        <v>1</v>
      </c>
      <c r="R625" s="24">
        <v>1</v>
      </c>
      <c r="S625" s="24">
        <v>1</v>
      </c>
      <c r="T625" s="24">
        <v>1</v>
      </c>
      <c r="U625" s="84">
        <v>60102001</v>
      </c>
      <c r="V625" s="61" t="s">
        <v>5181</v>
      </c>
    </row>
    <row r="626" spans="1:22" s="18" customFormat="1" ht="78" hidden="1" x14ac:dyDescent="0.3">
      <c r="A626" s="134">
        <v>623</v>
      </c>
      <c r="B626" s="68"/>
      <c r="C626" s="25" t="s">
        <v>3655</v>
      </c>
      <c r="D626" s="25" t="s">
        <v>3678</v>
      </c>
      <c r="E626" s="63" t="s">
        <v>2770</v>
      </c>
      <c r="F626" s="84" t="s">
        <v>4310</v>
      </c>
      <c r="G626" s="68" t="s">
        <v>3345</v>
      </c>
      <c r="H626" s="68" t="s">
        <v>2206</v>
      </c>
      <c r="I626" s="68" t="s">
        <v>1555</v>
      </c>
      <c r="J626" s="68" t="str">
        <f t="shared" si="9"/>
        <v>MP601020200104. Implementar un mecanismo de sensibilización departamental que contribuya a la conservación y protección de polinizadores como medida para garantizar la permanencia de los servicios de polinización para los cultivos agrícolas anualmente.</v>
      </c>
      <c r="K626" s="68" t="s">
        <v>317</v>
      </c>
      <c r="M626" s="68" t="s">
        <v>85</v>
      </c>
      <c r="N626" s="24">
        <v>0</v>
      </c>
      <c r="O626" s="24">
        <v>2019</v>
      </c>
      <c r="P626" s="24">
        <v>1</v>
      </c>
      <c r="Q626" s="24">
        <v>1</v>
      </c>
      <c r="R626" s="24">
        <v>1</v>
      </c>
      <c r="S626" s="24">
        <v>1</v>
      </c>
      <c r="T626" s="24">
        <v>1</v>
      </c>
      <c r="U626" s="84">
        <v>60102001</v>
      </c>
      <c r="V626" s="61" t="s">
        <v>5181</v>
      </c>
    </row>
    <row r="627" spans="1:22" s="18" customFormat="1" ht="65" hidden="1" x14ac:dyDescent="0.3">
      <c r="A627" s="134">
        <v>624</v>
      </c>
      <c r="B627" s="68"/>
      <c r="C627" s="25" t="s">
        <v>3655</v>
      </c>
      <c r="D627" s="25" t="s">
        <v>3678</v>
      </c>
      <c r="E627" s="63" t="s">
        <v>2770</v>
      </c>
      <c r="F627" s="84" t="s">
        <v>4311</v>
      </c>
      <c r="G627" s="68" t="s">
        <v>3346</v>
      </c>
      <c r="H627" s="68" t="s">
        <v>2206</v>
      </c>
      <c r="I627" s="68" t="s">
        <v>1556</v>
      </c>
      <c r="J627" s="68" t="str">
        <f t="shared" si="9"/>
        <v>MP601020200105. Establecer 40 hectáreas de sistemas silvopastoriles como mecanismo de producción ecológica para pequeños productores ganaderos en el periodo de gobierno</v>
      </c>
      <c r="K627" s="68" t="s">
        <v>317</v>
      </c>
      <c r="M627" s="68" t="s">
        <v>85</v>
      </c>
      <c r="N627" s="24">
        <v>0</v>
      </c>
      <c r="O627" s="24">
        <v>2019</v>
      </c>
      <c r="P627" s="24">
        <v>40</v>
      </c>
      <c r="Q627" s="24">
        <v>10</v>
      </c>
      <c r="R627" s="24">
        <v>20</v>
      </c>
      <c r="S627" s="24">
        <v>30</v>
      </c>
      <c r="T627" s="24">
        <v>40</v>
      </c>
      <c r="U627" s="84">
        <v>60102001</v>
      </c>
      <c r="V627" s="61" t="s">
        <v>5181</v>
      </c>
    </row>
    <row r="628" spans="1:22" s="18" customFormat="1" ht="52" hidden="1" x14ac:dyDescent="0.3">
      <c r="A628" s="134">
        <v>625</v>
      </c>
      <c r="B628" s="68"/>
      <c r="C628" s="25" t="s">
        <v>3655</v>
      </c>
      <c r="D628" s="25" t="s">
        <v>3678</v>
      </c>
      <c r="E628" s="63" t="s">
        <v>2770</v>
      </c>
      <c r="F628" s="84" t="s">
        <v>4312</v>
      </c>
      <c r="G628" s="68" t="s">
        <v>3347</v>
      </c>
      <c r="H628" s="68" t="s">
        <v>2206</v>
      </c>
      <c r="I628" s="68" t="s">
        <v>1557</v>
      </c>
      <c r="J628" s="68" t="str">
        <f t="shared" si="9"/>
        <v>MP601020200106. Cofinanciar a 30 organizaciones de productores vallecaucanos en certificación de Buenas Prácticas Agropecuarias BPA durante el periodo de Gobierno</v>
      </c>
      <c r="K628" s="68" t="s">
        <v>317</v>
      </c>
      <c r="M628" s="68" t="s">
        <v>85</v>
      </c>
      <c r="N628" s="24">
        <v>0</v>
      </c>
      <c r="O628" s="24">
        <v>2019</v>
      </c>
      <c r="P628" s="24">
        <v>30</v>
      </c>
      <c r="Q628" s="24">
        <v>0</v>
      </c>
      <c r="R628" s="24">
        <v>12</v>
      </c>
      <c r="S628" s="24">
        <v>22</v>
      </c>
      <c r="T628" s="24">
        <v>30</v>
      </c>
      <c r="U628" s="84">
        <v>60102001</v>
      </c>
      <c r="V628" s="61" t="s">
        <v>5181</v>
      </c>
    </row>
    <row r="629" spans="1:22" s="18" customFormat="1" ht="65" hidden="1" x14ac:dyDescent="0.3">
      <c r="A629" s="134">
        <v>626</v>
      </c>
      <c r="B629" s="68"/>
      <c r="C629" s="25" t="s">
        <v>3655</v>
      </c>
      <c r="D629" s="25" t="s">
        <v>3678</v>
      </c>
      <c r="E629" s="63" t="s">
        <v>2770</v>
      </c>
      <c r="F629" s="84" t="s">
        <v>4313</v>
      </c>
      <c r="G629" s="68" t="s">
        <v>3348</v>
      </c>
      <c r="H629" s="68" t="s">
        <v>2206</v>
      </c>
      <c r="I629" s="68" t="s">
        <v>1558</v>
      </c>
      <c r="J629" s="68" t="str">
        <f t="shared" si="9"/>
        <v>MP601020200107. Establecer 40 proyectos por convocatoria pública que den cumplimiento a las líneas estratégicas formuladas en el Plan Agroecológico del Valle del Cauca durante el periodo de Gobierno</v>
      </c>
      <c r="K629" s="68" t="s">
        <v>317</v>
      </c>
      <c r="M629" s="68" t="s">
        <v>85</v>
      </c>
      <c r="N629" s="24">
        <v>0</v>
      </c>
      <c r="O629" s="24">
        <v>2019</v>
      </c>
      <c r="P629" s="24">
        <v>40</v>
      </c>
      <c r="Q629" s="24">
        <v>0</v>
      </c>
      <c r="R629" s="24">
        <v>13</v>
      </c>
      <c r="S629" s="24">
        <v>27</v>
      </c>
      <c r="T629" s="24">
        <v>40</v>
      </c>
      <c r="U629" s="84">
        <v>60102001</v>
      </c>
      <c r="V629" s="61" t="s">
        <v>5181</v>
      </c>
    </row>
    <row r="630" spans="1:22" s="18" customFormat="1" ht="52" hidden="1" x14ac:dyDescent="0.3">
      <c r="A630" s="134">
        <v>627</v>
      </c>
      <c r="B630" s="68"/>
      <c r="C630" s="25" t="s">
        <v>3656</v>
      </c>
      <c r="D630" s="25" t="s">
        <v>3678</v>
      </c>
      <c r="E630" s="63" t="s">
        <v>2771</v>
      </c>
      <c r="F630" s="84" t="s">
        <v>4314</v>
      </c>
      <c r="G630" s="68" t="s">
        <v>3358</v>
      </c>
      <c r="H630" s="68" t="s">
        <v>2213</v>
      </c>
      <c r="I630" s="68" t="s">
        <v>1112</v>
      </c>
      <c r="J630" s="68" t="str">
        <f t="shared" si="9"/>
        <v xml:space="preserve">MP603010100101. Incrementar a 30 kilómetros de vías en el Departamento mejoradas, para el desarrollo social y económico del campo durante el periodo de gobierno. </v>
      </c>
      <c r="K630" s="68" t="s">
        <v>130</v>
      </c>
      <c r="M630" s="144" t="s">
        <v>85</v>
      </c>
      <c r="N630" s="24">
        <v>20</v>
      </c>
      <c r="O630" s="24">
        <v>2019</v>
      </c>
      <c r="P630" s="24">
        <v>30</v>
      </c>
      <c r="Q630" s="24">
        <v>26</v>
      </c>
      <c r="R630" s="24">
        <v>30</v>
      </c>
      <c r="S630" s="24">
        <v>0</v>
      </c>
      <c r="T630" s="24">
        <v>0</v>
      </c>
      <c r="U630" s="84">
        <v>60301001</v>
      </c>
      <c r="V630" s="61" t="s">
        <v>5182</v>
      </c>
    </row>
    <row r="631" spans="1:22" s="18" customFormat="1" ht="52" hidden="1" x14ac:dyDescent="0.3">
      <c r="A631" s="134">
        <v>628</v>
      </c>
      <c r="B631" s="68"/>
      <c r="C631" s="25" t="s">
        <v>3656</v>
      </c>
      <c r="D631" s="25" t="s">
        <v>3678</v>
      </c>
      <c r="E631" s="63" t="s">
        <v>2771</v>
      </c>
      <c r="F631" s="84" t="s">
        <v>4315</v>
      </c>
      <c r="G631" s="68" t="s">
        <v>3359</v>
      </c>
      <c r="H631" s="68" t="s">
        <v>2213</v>
      </c>
      <c r="I631" s="68" t="s">
        <v>1113</v>
      </c>
      <c r="J631" s="68" t="str">
        <f t="shared" si="9"/>
        <v>MP603010100102. Incrementar a 102 kilometros de vías en el departamento con mantenimiento periodico para el desarrollo social y económico del campo, durante el periodo de gobierno</v>
      </c>
      <c r="K631" s="68" t="s">
        <v>130</v>
      </c>
      <c r="M631" s="144" t="s">
        <v>85</v>
      </c>
      <c r="N631" s="24">
        <v>20</v>
      </c>
      <c r="O631" s="24">
        <v>2019</v>
      </c>
      <c r="P631" s="24">
        <v>102</v>
      </c>
      <c r="Q631" s="24">
        <v>64</v>
      </c>
      <c r="R631" s="24">
        <v>80</v>
      </c>
      <c r="S631" s="24">
        <v>91</v>
      </c>
      <c r="T631" s="24">
        <v>102</v>
      </c>
      <c r="U631" s="84">
        <v>60301001</v>
      </c>
      <c r="V631" s="61" t="s">
        <v>5182</v>
      </c>
    </row>
    <row r="632" spans="1:22" s="18" customFormat="1" ht="39" hidden="1" x14ac:dyDescent="0.3">
      <c r="A632" s="134">
        <v>629</v>
      </c>
      <c r="B632" s="68"/>
      <c r="C632" s="25" t="s">
        <v>3657</v>
      </c>
      <c r="D632" s="25" t="s">
        <v>3678</v>
      </c>
      <c r="E632" s="63" t="s">
        <v>2772</v>
      </c>
      <c r="F632" s="84" t="s">
        <v>4316</v>
      </c>
      <c r="G632" s="68" t="s">
        <v>3360</v>
      </c>
      <c r="H632" s="68" t="s">
        <v>2226</v>
      </c>
      <c r="I632" s="68" t="s">
        <v>1116</v>
      </c>
      <c r="J632" s="68" t="str">
        <f t="shared" si="9"/>
        <v>MP603010200101. Sensibilizar a 2800 actores viales mediante campañas de seguridad vial en zonas rurales, durante el periodo de gobierno</v>
      </c>
      <c r="K632" s="68" t="s">
        <v>678</v>
      </c>
      <c r="M632" s="68" t="s">
        <v>523</v>
      </c>
      <c r="N632" s="24">
        <v>1152</v>
      </c>
      <c r="O632" s="24">
        <v>2019</v>
      </c>
      <c r="P632" s="24">
        <v>2800</v>
      </c>
      <c r="Q632" s="24">
        <v>0</v>
      </c>
      <c r="R632" s="24">
        <v>600</v>
      </c>
      <c r="S632" s="24">
        <v>1600</v>
      </c>
      <c r="T632" s="24">
        <v>2800</v>
      </c>
      <c r="U632" s="84">
        <v>60301001</v>
      </c>
      <c r="V632" s="61" t="s">
        <v>5182</v>
      </c>
    </row>
    <row r="633" spans="1:22" s="18" customFormat="1" ht="65" hidden="1" x14ac:dyDescent="0.3">
      <c r="A633" s="134">
        <v>630</v>
      </c>
      <c r="B633" s="68"/>
      <c r="C633" s="25" t="s">
        <v>3657</v>
      </c>
      <c r="D633" s="25" t="s">
        <v>3678</v>
      </c>
      <c r="E633" s="63" t="s">
        <v>2772</v>
      </c>
      <c r="F633" s="84" t="s">
        <v>4317</v>
      </c>
      <c r="G633" s="68" t="s">
        <v>3361</v>
      </c>
      <c r="H633" s="68" t="s">
        <v>2226</v>
      </c>
      <c r="I633" s="68" t="s">
        <v>1118</v>
      </c>
      <c r="J633" s="68" t="str">
        <f t="shared" si="9"/>
        <v>MP603010200102. Recolectar en 21 municipios de la jurisdicción de la secretaria de movilidad y transporte la información estadística georeferenciada de la seguridad vial de las vías rurales anualmente</v>
      </c>
      <c r="K633" s="68" t="s">
        <v>678</v>
      </c>
      <c r="M633" s="68" t="s">
        <v>77</v>
      </c>
      <c r="N633" s="24">
        <v>21</v>
      </c>
      <c r="O633" s="24">
        <v>2019</v>
      </c>
      <c r="P633" s="24">
        <v>21</v>
      </c>
      <c r="Q633" s="24">
        <v>21</v>
      </c>
      <c r="R633" s="24">
        <v>21</v>
      </c>
      <c r="S633" s="24">
        <v>21</v>
      </c>
      <c r="T633" s="24">
        <v>21</v>
      </c>
      <c r="U633" s="84">
        <v>60301001</v>
      </c>
      <c r="V633" s="61" t="s">
        <v>5182</v>
      </c>
    </row>
    <row r="634" spans="1:22" s="18" customFormat="1" ht="65" hidden="1" x14ac:dyDescent="0.3">
      <c r="A634" s="134">
        <v>631</v>
      </c>
      <c r="B634" s="68"/>
      <c r="C634" s="25" t="s">
        <v>3658</v>
      </c>
      <c r="D634" s="25" t="s">
        <v>3678</v>
      </c>
      <c r="E634" s="63" t="s">
        <v>2773</v>
      </c>
      <c r="F634" s="84" t="s">
        <v>4318</v>
      </c>
      <c r="G634" s="68" t="s">
        <v>3362</v>
      </c>
      <c r="H634" s="68" t="s">
        <v>2225</v>
      </c>
      <c r="I634" s="68" t="s">
        <v>1569</v>
      </c>
      <c r="J634" s="68" t="str">
        <f t="shared" si="9"/>
        <v>MP603020100101. Ejecutar 4 proyectos de preinversión para la construcción y/o mejoramiento de vivienda ambientalmente sostenible en zona rural del Departamento del Valle del Cauca, durante el periodo de gobierno.</v>
      </c>
      <c r="K634" s="68" t="s">
        <v>242</v>
      </c>
      <c r="M634" s="144" t="s">
        <v>85</v>
      </c>
      <c r="N634" s="24">
        <v>0</v>
      </c>
      <c r="O634" s="24">
        <v>2019</v>
      </c>
      <c r="P634" s="24">
        <v>4</v>
      </c>
      <c r="Q634" s="24">
        <v>0</v>
      </c>
      <c r="R634" s="24">
        <v>4</v>
      </c>
      <c r="S634" s="24">
        <v>4</v>
      </c>
      <c r="T634" s="24">
        <v>4</v>
      </c>
      <c r="U634" s="84">
        <v>60302001</v>
      </c>
      <c r="V634" s="61" t="s">
        <v>5183</v>
      </c>
    </row>
    <row r="635" spans="1:22" s="18" customFormat="1" ht="78" hidden="1" x14ac:dyDescent="0.3">
      <c r="A635" s="134">
        <v>632</v>
      </c>
      <c r="B635" s="68"/>
      <c r="C635" s="25" t="s">
        <v>3658</v>
      </c>
      <c r="D635" s="25" t="s">
        <v>3678</v>
      </c>
      <c r="E635" s="63" t="s">
        <v>2773</v>
      </c>
      <c r="F635" s="84" t="s">
        <v>4319</v>
      </c>
      <c r="G635" s="68" t="s">
        <v>3363</v>
      </c>
      <c r="H635" s="68" t="s">
        <v>2225</v>
      </c>
      <c r="I635" s="68" t="s">
        <v>1570</v>
      </c>
      <c r="J635" s="68" t="str">
        <f t="shared" si="9"/>
        <v>MP603020100102. Ejecutar 3 proyectos de preinversión para la interconexión eléctrica mediante energías alternativas dirigido a comunidades rurales priorizadas en el Departamento del Valle del Cauca durante el periodo de gobierno</v>
      </c>
      <c r="K635" s="68" t="s">
        <v>242</v>
      </c>
      <c r="M635" s="144" t="s">
        <v>85</v>
      </c>
      <c r="N635" s="24">
        <v>1</v>
      </c>
      <c r="O635" s="24">
        <v>2019</v>
      </c>
      <c r="P635" s="24">
        <v>3</v>
      </c>
      <c r="Q635" s="24">
        <v>0</v>
      </c>
      <c r="R635" s="24">
        <v>2</v>
      </c>
      <c r="S635" s="24">
        <v>3</v>
      </c>
      <c r="T635" s="24">
        <v>3</v>
      </c>
      <c r="U635" s="84">
        <v>60302001</v>
      </c>
      <c r="V635" s="61" t="s">
        <v>5183</v>
      </c>
    </row>
    <row r="636" spans="1:22" s="18" customFormat="1" ht="65" hidden="1" x14ac:dyDescent="0.3">
      <c r="A636" s="134">
        <v>633</v>
      </c>
      <c r="B636" s="68"/>
      <c r="C636" s="25" t="s">
        <v>3658</v>
      </c>
      <c r="D636" s="25" t="s">
        <v>3678</v>
      </c>
      <c r="E636" s="63" t="s">
        <v>2773</v>
      </c>
      <c r="F636" s="84" t="s">
        <v>4320</v>
      </c>
      <c r="G636" s="68" t="s">
        <v>3364</v>
      </c>
      <c r="H636" s="68" t="s">
        <v>2225</v>
      </c>
      <c r="I636" s="68" t="s">
        <v>1571</v>
      </c>
      <c r="J636" s="68" t="str">
        <f t="shared" si="9"/>
        <v>MP603020100103. Ejecutar 1 proyecto para la construcción y/o mejoramiento de espacio público y la construcción de equipamiento colectivo en la zona rural de los municipios del departamento durante el periodo de gobierno</v>
      </c>
      <c r="K636" s="68" t="s">
        <v>242</v>
      </c>
      <c r="M636" s="144" t="s">
        <v>85</v>
      </c>
      <c r="N636" s="24">
        <v>0</v>
      </c>
      <c r="O636" s="24">
        <v>2019</v>
      </c>
      <c r="P636" s="24">
        <v>1</v>
      </c>
      <c r="Q636" s="24">
        <v>0</v>
      </c>
      <c r="R636" s="24">
        <v>1</v>
      </c>
      <c r="S636" s="24">
        <v>1</v>
      </c>
      <c r="T636" s="24">
        <v>1</v>
      </c>
      <c r="U636" s="84">
        <v>60302001</v>
      </c>
      <c r="V636" s="61" t="s">
        <v>5183</v>
      </c>
    </row>
    <row r="637" spans="1:22" s="18" customFormat="1" ht="52" hidden="1" x14ac:dyDescent="0.3">
      <c r="A637" s="134">
        <v>634</v>
      </c>
      <c r="B637" s="68"/>
      <c r="C637" s="25" t="s">
        <v>3659</v>
      </c>
      <c r="D637" s="25" t="s">
        <v>3679</v>
      </c>
      <c r="E637" s="63" t="s">
        <v>2774</v>
      </c>
      <c r="F637" s="84" t="s">
        <v>4321</v>
      </c>
      <c r="G637" s="68" t="s">
        <v>3369</v>
      </c>
      <c r="H637" s="68" t="s">
        <v>2214</v>
      </c>
      <c r="I637" s="68" t="s">
        <v>1128</v>
      </c>
      <c r="J637" s="68" t="str">
        <f t="shared" si="9"/>
        <v>MP603020200201. Asignar 300 aportes a vivienda nueva de interés prioritario en zona rural del Departamento del Valle del Cauca durante el periodo de gobierno</v>
      </c>
      <c r="K637" s="68" t="s">
        <v>242</v>
      </c>
      <c r="M637" s="144" t="s">
        <v>85</v>
      </c>
      <c r="N637" s="24">
        <v>0</v>
      </c>
      <c r="O637" s="24">
        <v>2019</v>
      </c>
      <c r="P637" s="24">
        <v>300</v>
      </c>
      <c r="Q637" s="24">
        <v>0</v>
      </c>
      <c r="R637" s="24">
        <v>300</v>
      </c>
      <c r="S637" s="24">
        <v>300</v>
      </c>
      <c r="T637" s="24">
        <v>300</v>
      </c>
      <c r="U637" s="84">
        <v>60302002</v>
      </c>
      <c r="V637" s="61" t="s">
        <v>5184</v>
      </c>
    </row>
    <row r="638" spans="1:22" s="18" customFormat="1" ht="65" hidden="1" x14ac:dyDescent="0.3">
      <c r="A638" s="134">
        <v>635</v>
      </c>
      <c r="B638" s="68"/>
      <c r="C638" s="25" t="s">
        <v>3659</v>
      </c>
      <c r="D638" s="25" t="s">
        <v>3679</v>
      </c>
      <c r="E638" s="63" t="s">
        <v>2774</v>
      </c>
      <c r="F638" s="84" t="s">
        <v>4322</v>
      </c>
      <c r="G638" s="68" t="s">
        <v>3370</v>
      </c>
      <c r="H638" s="68" t="s">
        <v>2214</v>
      </c>
      <c r="I638" s="68" t="s">
        <v>1130</v>
      </c>
      <c r="J638" s="68" t="str">
        <f t="shared" si="9"/>
        <v>MP603020200202. Asignar 500 aportes en mejoramiento de vivienda para beneficiarios con enfoque diferencial en zona rural en los municipios del Departamento del Valle del Cauca, durante el periodo de gobierno</v>
      </c>
      <c r="K638" s="68" t="s">
        <v>242</v>
      </c>
      <c r="M638" s="68" t="s">
        <v>85</v>
      </c>
      <c r="N638" s="24">
        <v>0</v>
      </c>
      <c r="O638" s="24">
        <v>2019</v>
      </c>
      <c r="P638" s="24">
        <v>500</v>
      </c>
      <c r="Q638" s="24">
        <v>0</v>
      </c>
      <c r="R638" s="24">
        <v>250</v>
      </c>
      <c r="S638" s="24">
        <v>500</v>
      </c>
      <c r="T638" s="24">
        <v>500</v>
      </c>
      <c r="U638" s="84">
        <v>60302002</v>
      </c>
      <c r="V638" s="61" t="s">
        <v>5184</v>
      </c>
    </row>
    <row r="639" spans="1:22" s="18" customFormat="1" ht="39" hidden="1" x14ac:dyDescent="0.3">
      <c r="A639" s="134">
        <v>636</v>
      </c>
      <c r="B639" s="68"/>
      <c r="C639" s="25" t="s">
        <v>3660</v>
      </c>
      <c r="D639" s="25" t="s">
        <v>3680</v>
      </c>
      <c r="E639" s="63" t="s">
        <v>2775</v>
      </c>
      <c r="F639" s="84" t="s">
        <v>4323</v>
      </c>
      <c r="G639" s="68" t="s">
        <v>3371</v>
      </c>
      <c r="H639" s="68" t="s">
        <v>2224</v>
      </c>
      <c r="I639" s="68" t="s">
        <v>1132</v>
      </c>
      <c r="J639" s="68" t="str">
        <f t="shared" si="9"/>
        <v>MP603020300301. Beneficiar a 2400 campesinos con comercialización de productos en linea</v>
      </c>
      <c r="K639" s="68" t="s">
        <v>936</v>
      </c>
      <c r="M639" s="68" t="s">
        <v>85</v>
      </c>
      <c r="N639" s="24">
        <v>0</v>
      </c>
      <c r="O639" s="24">
        <v>2019</v>
      </c>
      <c r="P639" s="24">
        <v>2400</v>
      </c>
      <c r="Q639" s="24">
        <v>0</v>
      </c>
      <c r="R639" s="24">
        <v>800</v>
      </c>
      <c r="S639" s="24">
        <v>1600</v>
      </c>
      <c r="T639" s="24">
        <v>2400</v>
      </c>
      <c r="U639" s="84">
        <v>60302003</v>
      </c>
      <c r="V639" s="61" t="s">
        <v>5185</v>
      </c>
    </row>
    <row r="640" spans="1:22" s="18" customFormat="1" ht="65" hidden="1" x14ac:dyDescent="0.3">
      <c r="A640" s="134">
        <v>637</v>
      </c>
      <c r="B640" s="68"/>
      <c r="C640" s="25" t="s">
        <v>3660</v>
      </c>
      <c r="D640" s="25" t="s">
        <v>3680</v>
      </c>
      <c r="E640" s="63" t="s">
        <v>2775</v>
      </c>
      <c r="F640" s="84" t="s">
        <v>4324</v>
      </c>
      <c r="G640" s="68" t="s">
        <v>3372</v>
      </c>
      <c r="H640" s="68" t="s">
        <v>2224</v>
      </c>
      <c r="I640" s="68" t="s">
        <v>1573</v>
      </c>
      <c r="J640" s="68" t="str">
        <f t="shared" si="9"/>
        <v>MP603020300302. Establecer 1 proceso para fortalecer la capacidad organizativa, empoderamiento económico y político en la zona rural de la población del sector LGBTIQ+, en el periodo de gobierno</v>
      </c>
      <c r="K640" s="68" t="s">
        <v>187</v>
      </c>
      <c r="M640" s="68" t="s">
        <v>85</v>
      </c>
      <c r="N640" s="24">
        <v>0</v>
      </c>
      <c r="O640" s="24">
        <v>2019</v>
      </c>
      <c r="P640" s="24">
        <v>1</v>
      </c>
      <c r="Q640" s="24">
        <v>1</v>
      </c>
      <c r="R640" s="24">
        <v>1</v>
      </c>
      <c r="S640" s="24">
        <v>1</v>
      </c>
      <c r="T640" s="24">
        <v>1</v>
      </c>
      <c r="U640" s="84">
        <v>60302003</v>
      </c>
      <c r="V640" s="61" t="s">
        <v>5185</v>
      </c>
    </row>
    <row r="641" spans="1:22" s="18" customFormat="1" ht="78" hidden="1" x14ac:dyDescent="0.3">
      <c r="A641" s="134">
        <v>638</v>
      </c>
      <c r="B641" s="68"/>
      <c r="C641" s="25" t="s">
        <v>3660</v>
      </c>
      <c r="D641" s="25" t="s">
        <v>3680</v>
      </c>
      <c r="E641" s="63" t="s">
        <v>2775</v>
      </c>
      <c r="F641" s="84" t="s">
        <v>4325</v>
      </c>
      <c r="G641" s="68" t="s">
        <v>3373</v>
      </c>
      <c r="H641" s="68" t="s">
        <v>2224</v>
      </c>
      <c r="I641" s="68" t="s">
        <v>1134</v>
      </c>
      <c r="J641" s="68" t="str">
        <f t="shared" si="9"/>
        <v>MP603020300303. Establecer 3 alianzas con instituciones educativas (SENA, MIN EDUCACION, MIN AGRICULTURA), para que las mujeres jóvenes del campo accedan a cursos, programas técnicos, tecnológicos y profesionales, durante el periodo de gobierno</v>
      </c>
      <c r="K641" s="68" t="s">
        <v>187</v>
      </c>
      <c r="M641" s="68" t="s">
        <v>85</v>
      </c>
      <c r="N641" s="24">
        <v>0</v>
      </c>
      <c r="O641" s="24">
        <v>2019</v>
      </c>
      <c r="P641" s="24">
        <v>3</v>
      </c>
      <c r="Q641" s="24">
        <v>3</v>
      </c>
      <c r="R641" s="24">
        <v>3</v>
      </c>
      <c r="S641" s="24">
        <v>3</v>
      </c>
      <c r="T641" s="24">
        <v>3</v>
      </c>
      <c r="U641" s="84">
        <v>60302003</v>
      </c>
      <c r="V641" s="61" t="s">
        <v>5185</v>
      </c>
    </row>
    <row r="642" spans="1:22" s="18" customFormat="1" ht="65" hidden="1" x14ac:dyDescent="0.3">
      <c r="A642" s="134">
        <v>639</v>
      </c>
      <c r="B642" s="68"/>
      <c r="C642" s="25" t="s">
        <v>3660</v>
      </c>
      <c r="D642" s="25" t="s">
        <v>3680</v>
      </c>
      <c r="E642" s="63" t="s">
        <v>2775</v>
      </c>
      <c r="F642" s="84" t="s">
        <v>4326</v>
      </c>
      <c r="G642" s="68" t="s">
        <v>3374</v>
      </c>
      <c r="H642" s="68" t="s">
        <v>2224</v>
      </c>
      <c r="I642" s="68" t="s">
        <v>1135</v>
      </c>
      <c r="J642" s="68" t="str">
        <f t="shared" si="9"/>
        <v>MP603020300304. Establecer en 42 municipios del departamento lineamientos para el acompañamiento integral a proyectos productivos de organizaciones de mujeres rurales, en el periodo de gobierno</v>
      </c>
      <c r="K642" s="68" t="s">
        <v>187</v>
      </c>
      <c r="M642" s="68" t="s">
        <v>85</v>
      </c>
      <c r="N642" s="24">
        <v>0</v>
      </c>
      <c r="O642" s="24">
        <v>2019</v>
      </c>
      <c r="P642" s="24">
        <v>42</v>
      </c>
      <c r="Q642" s="24">
        <v>10</v>
      </c>
      <c r="R642" s="24">
        <v>20</v>
      </c>
      <c r="S642" s="24">
        <v>30</v>
      </c>
      <c r="T642" s="24">
        <v>42</v>
      </c>
      <c r="U642" s="84">
        <v>60302003</v>
      </c>
      <c r="V642" s="61" t="s">
        <v>5185</v>
      </c>
    </row>
    <row r="643" spans="1:22" s="18" customFormat="1" ht="78" hidden="1" x14ac:dyDescent="0.3">
      <c r="A643" s="134">
        <v>640</v>
      </c>
      <c r="B643" s="68"/>
      <c r="C643" s="25" t="s">
        <v>3660</v>
      </c>
      <c r="D643" s="25" t="s">
        <v>3680</v>
      </c>
      <c r="E643" s="63" t="s">
        <v>2775</v>
      </c>
      <c r="F643" s="84" t="s">
        <v>4327</v>
      </c>
      <c r="G643" s="68" t="s">
        <v>3375</v>
      </c>
      <c r="H643" s="68" t="s">
        <v>2224</v>
      </c>
      <c r="I643" s="68" t="s">
        <v>1575</v>
      </c>
      <c r="J643" s="68" t="str">
        <f t="shared" si="9"/>
        <v>MP603020300305. Asesorar 200 proyectos de generación de ingresos de personas de los diferentes grupos poblacionales (juventud, personas mayores, personas con discapacidad, cuidadores), técnica y financieramente en la ruralidad</v>
      </c>
      <c r="K643" s="68" t="s">
        <v>342</v>
      </c>
      <c r="M643" s="68" t="s">
        <v>85</v>
      </c>
      <c r="N643" s="24">
        <v>0</v>
      </c>
      <c r="O643" s="24">
        <v>2019</v>
      </c>
      <c r="P643" s="24">
        <v>200</v>
      </c>
      <c r="Q643" s="24">
        <v>200</v>
      </c>
      <c r="R643" s="24">
        <v>200</v>
      </c>
      <c r="S643" s="24">
        <v>200</v>
      </c>
      <c r="T643" s="24">
        <v>200</v>
      </c>
      <c r="U643" s="84">
        <v>60302003</v>
      </c>
      <c r="V643" s="61" t="s">
        <v>5185</v>
      </c>
    </row>
    <row r="644" spans="1:22" s="18" customFormat="1" ht="91" hidden="1" x14ac:dyDescent="0.3">
      <c r="A644" s="134">
        <v>641</v>
      </c>
      <c r="B644" s="68"/>
      <c r="C644" s="25" t="s">
        <v>3660</v>
      </c>
      <c r="D644" s="25" t="s">
        <v>3680</v>
      </c>
      <c r="E644" s="63" t="s">
        <v>2775</v>
      </c>
      <c r="F644" s="84" t="s">
        <v>4328</v>
      </c>
      <c r="G644" s="68" t="s">
        <v>3376</v>
      </c>
      <c r="H644" s="68" t="s">
        <v>2224</v>
      </c>
      <c r="I644" s="68" t="s">
        <v>1137</v>
      </c>
      <c r="J644" s="68" t="str">
        <f t="shared" si="9"/>
        <v>MP603020300306. Entregar 200 pequeños créditos a las personas naturales, Nanoempresas, Famiempresas, microempresas, organizaciones comunitarias y de la economía solidaria; que adelanten actividades productivas en la zona rural de los municipios del departamento del Valle del Cauca.</v>
      </c>
      <c r="K644" s="68" t="s">
        <v>342</v>
      </c>
      <c r="M644" s="68" t="s">
        <v>85</v>
      </c>
      <c r="N644" s="24">
        <v>0</v>
      </c>
      <c r="O644" s="24">
        <v>2019</v>
      </c>
      <c r="P644" s="24">
        <v>200</v>
      </c>
      <c r="Q644" s="24">
        <v>50</v>
      </c>
      <c r="R644" s="24">
        <v>100</v>
      </c>
      <c r="S644" s="24">
        <v>150</v>
      </c>
      <c r="T644" s="24">
        <v>200</v>
      </c>
      <c r="U644" s="84">
        <v>60302003</v>
      </c>
      <c r="V644" s="61" t="s">
        <v>5185</v>
      </c>
    </row>
    <row r="645" spans="1:22" s="18" customFormat="1" ht="52" hidden="1" x14ac:dyDescent="0.3">
      <c r="A645" s="134">
        <v>642</v>
      </c>
      <c r="B645" s="68"/>
      <c r="C645" s="25" t="s">
        <v>3660</v>
      </c>
      <c r="D645" s="25" t="s">
        <v>3680</v>
      </c>
      <c r="E645" s="63" t="s">
        <v>2775</v>
      </c>
      <c r="F645" s="84" t="s">
        <v>4329</v>
      </c>
      <c r="G645" s="68" t="s">
        <v>3377</v>
      </c>
      <c r="H645" s="68" t="s">
        <v>2224</v>
      </c>
      <c r="I645" s="68" t="s">
        <v>1576</v>
      </c>
      <c r="J645" s="68" t="str">
        <f t="shared" ref="J645:J690" si="10">G645&amp;". "&amp;I645</f>
        <v>MP603020300307. Incrementar en 3 procesos de comercialización subregionales asociativos y productivos para la reactivación económica durante el periodo de gobierno</v>
      </c>
      <c r="K645" s="68" t="s">
        <v>484</v>
      </c>
      <c r="M645" s="68" t="s">
        <v>85</v>
      </c>
      <c r="N645" s="24">
        <v>1</v>
      </c>
      <c r="O645" s="24">
        <v>2019</v>
      </c>
      <c r="P645" s="24">
        <v>3</v>
      </c>
      <c r="Q645" s="145">
        <v>0</v>
      </c>
      <c r="R645" s="145">
        <v>1</v>
      </c>
      <c r="S645" s="145">
        <v>2</v>
      </c>
      <c r="T645" s="145">
        <v>3</v>
      </c>
      <c r="U645" s="84">
        <v>60302003</v>
      </c>
      <c r="V645" s="61" t="s">
        <v>5185</v>
      </c>
    </row>
    <row r="646" spans="1:22" s="18" customFormat="1" ht="65" hidden="1" x14ac:dyDescent="0.3">
      <c r="A646" s="134">
        <v>643</v>
      </c>
      <c r="B646" s="68"/>
      <c r="C646" s="25" t="s">
        <v>3658</v>
      </c>
      <c r="D646" s="25" t="s">
        <v>3681</v>
      </c>
      <c r="E646" s="63" t="s">
        <v>2776</v>
      </c>
      <c r="F646" s="84" t="s">
        <v>4330</v>
      </c>
      <c r="G646" s="68" t="s">
        <v>3365</v>
      </c>
      <c r="H646" s="68" t="s">
        <v>2225</v>
      </c>
      <c r="I646" s="68" t="s">
        <v>1139</v>
      </c>
      <c r="J646" s="68" t="str">
        <f t="shared" si="10"/>
        <v>MP603020100401. Asesorar 80 organizaciones comunitarias de acueductos rurales en la gestión empresarial para el aseguramiento de la prestación del servicio público de acueducto durante el periodo de gobierno</v>
      </c>
      <c r="K646" s="68" t="s">
        <v>550</v>
      </c>
      <c r="M646" s="68" t="s">
        <v>85</v>
      </c>
      <c r="N646" s="24">
        <v>40</v>
      </c>
      <c r="O646" s="24">
        <v>2019</v>
      </c>
      <c r="P646" s="24">
        <v>80</v>
      </c>
      <c r="Q646" s="24">
        <v>20</v>
      </c>
      <c r="R646" s="24">
        <v>20</v>
      </c>
      <c r="S646" s="24">
        <v>20</v>
      </c>
      <c r="T646" s="24">
        <v>20</v>
      </c>
      <c r="U646" s="84">
        <v>60302004</v>
      </c>
      <c r="V646" s="61" t="s">
        <v>5186</v>
      </c>
    </row>
    <row r="647" spans="1:22" s="18" customFormat="1" ht="52" hidden="1" x14ac:dyDescent="0.3">
      <c r="A647" s="134">
        <v>644</v>
      </c>
      <c r="B647" s="68"/>
      <c r="C647" s="25" t="s">
        <v>3658</v>
      </c>
      <c r="D647" s="25" t="s">
        <v>3681</v>
      </c>
      <c r="E647" s="63" t="s">
        <v>2776</v>
      </c>
      <c r="F647" s="84" t="s">
        <v>4331</v>
      </c>
      <c r="G647" s="68" t="s">
        <v>3366</v>
      </c>
      <c r="H647" s="68" t="s">
        <v>2225</v>
      </c>
      <c r="I647" s="68" t="s">
        <v>1141</v>
      </c>
      <c r="J647" s="68" t="str">
        <f t="shared" si="10"/>
        <v>MP603020100402. Elaborar 1130 diagnósticos de infraestructura de agua potable en zonas rurales del departamento del Valle del Cauca durante el periodo de gobierno</v>
      </c>
      <c r="K647" s="68" t="s">
        <v>550</v>
      </c>
      <c r="M647" s="68" t="s">
        <v>85</v>
      </c>
      <c r="N647" s="24">
        <v>672</v>
      </c>
      <c r="O647" s="24">
        <v>2019</v>
      </c>
      <c r="P647" s="24">
        <v>1130</v>
      </c>
      <c r="Q647" s="24">
        <v>500</v>
      </c>
      <c r="R647" s="24">
        <v>815</v>
      </c>
      <c r="S647" s="24">
        <v>1000</v>
      </c>
      <c r="T647" s="24">
        <v>1130</v>
      </c>
      <c r="U647" s="84">
        <v>60302004</v>
      </c>
      <c r="V647" s="61" t="s">
        <v>5186</v>
      </c>
    </row>
    <row r="648" spans="1:22" s="18" customFormat="1" ht="52" hidden="1" x14ac:dyDescent="0.3">
      <c r="A648" s="134">
        <v>645</v>
      </c>
      <c r="B648" s="68"/>
      <c r="C648" s="25" t="s">
        <v>3658</v>
      </c>
      <c r="D648" s="25" t="s">
        <v>3681</v>
      </c>
      <c r="E648" s="63" t="s">
        <v>2776</v>
      </c>
      <c r="F648" s="84" t="s">
        <v>4332</v>
      </c>
      <c r="G648" s="68" t="s">
        <v>3367</v>
      </c>
      <c r="H648" s="68" t="s">
        <v>2225</v>
      </c>
      <c r="I648" s="68" t="s">
        <v>1124</v>
      </c>
      <c r="J648" s="68" t="str">
        <f t="shared" si="10"/>
        <v>MP603020100403. Formular 160 planes de gestión de acueductos rurales que cumplan con el IDR de la resolución 0571 de 2019 durante el periodo de gobierno</v>
      </c>
      <c r="K648" s="68" t="s">
        <v>550</v>
      </c>
      <c r="M648" s="68" t="s">
        <v>85</v>
      </c>
      <c r="N648" s="24">
        <v>40</v>
      </c>
      <c r="O648" s="24">
        <v>2019</v>
      </c>
      <c r="P648" s="24">
        <v>160</v>
      </c>
      <c r="Q648" s="24">
        <v>40</v>
      </c>
      <c r="R648" s="24">
        <v>80</v>
      </c>
      <c r="S648" s="24">
        <v>120</v>
      </c>
      <c r="T648" s="24">
        <v>160</v>
      </c>
      <c r="U648" s="84">
        <v>60302004</v>
      </c>
      <c r="V648" s="61" t="s">
        <v>5186</v>
      </c>
    </row>
    <row r="649" spans="1:22" s="18" customFormat="1" ht="39" hidden="1" x14ac:dyDescent="0.3">
      <c r="A649" s="134">
        <v>646</v>
      </c>
      <c r="B649" s="68"/>
      <c r="C649" s="25" t="s">
        <v>3658</v>
      </c>
      <c r="D649" s="25" t="s">
        <v>3681</v>
      </c>
      <c r="E649" s="63" t="s">
        <v>2776</v>
      </c>
      <c r="F649" s="84" t="s">
        <v>4333</v>
      </c>
      <c r="G649" s="68" t="s">
        <v>3368</v>
      </c>
      <c r="H649" s="68" t="s">
        <v>2225</v>
      </c>
      <c r="I649" s="68" t="s">
        <v>1125</v>
      </c>
      <c r="J649" s="68" t="str">
        <f t="shared" si="10"/>
        <v>MP603020100404. Instalar 20 plantas de potabilización no convencionales en instituciones educativas rurales durante el periodo de gobierno</v>
      </c>
      <c r="K649" s="68" t="s">
        <v>550</v>
      </c>
      <c r="M649" s="68" t="s">
        <v>85</v>
      </c>
      <c r="N649" s="24">
        <v>17</v>
      </c>
      <c r="O649" s="24">
        <v>2019</v>
      </c>
      <c r="P649" s="24">
        <v>20</v>
      </c>
      <c r="Q649" s="24">
        <v>5</v>
      </c>
      <c r="R649" s="24">
        <v>10</v>
      </c>
      <c r="S649" s="24">
        <v>15</v>
      </c>
      <c r="T649" s="24">
        <v>20</v>
      </c>
      <c r="U649" s="84">
        <v>60302004</v>
      </c>
      <c r="V649" s="61" t="s">
        <v>5186</v>
      </c>
    </row>
    <row r="650" spans="1:22" s="18" customFormat="1" ht="91" hidden="1" x14ac:dyDescent="0.3">
      <c r="A650" s="134">
        <v>647</v>
      </c>
      <c r="B650" s="68"/>
      <c r="C650" s="25" t="s">
        <v>3661</v>
      </c>
      <c r="D650" s="25" t="s">
        <v>3680</v>
      </c>
      <c r="E650" s="63" t="s">
        <v>2777</v>
      </c>
      <c r="F650" s="84" t="s">
        <v>4334</v>
      </c>
      <c r="G650" s="68" t="s">
        <v>3378</v>
      </c>
      <c r="H650" s="68" t="s">
        <v>2223</v>
      </c>
      <c r="I650" s="68" t="s">
        <v>1578</v>
      </c>
      <c r="J650" s="68" t="str">
        <f t="shared" si="10"/>
        <v>MP603020400301. Beneficiar al menos 100 pequeños productores agropecuarios mediante la vinculación al incentivo de Seguro Agropecuario ISA diseñado por FINAGRO como mecanismo que asista a la gestión del riesgo agropecuario en el Valle del Cauca en el periodo de Gobierno</v>
      </c>
      <c r="K650" s="68" t="s">
        <v>317</v>
      </c>
      <c r="M650" s="68" t="s">
        <v>85</v>
      </c>
      <c r="N650" s="24">
        <v>0</v>
      </c>
      <c r="O650" s="24">
        <v>2019</v>
      </c>
      <c r="P650" s="24">
        <v>100</v>
      </c>
      <c r="Q650" s="24">
        <v>0</v>
      </c>
      <c r="R650" s="24">
        <v>30</v>
      </c>
      <c r="S650" s="24">
        <v>65</v>
      </c>
      <c r="T650" s="24">
        <v>100</v>
      </c>
      <c r="U650" s="84">
        <v>60302003</v>
      </c>
      <c r="V650" s="61" t="s">
        <v>5185</v>
      </c>
    </row>
    <row r="651" spans="1:22" s="18" customFormat="1" ht="91" hidden="1" x14ac:dyDescent="0.3">
      <c r="A651" s="134">
        <v>648</v>
      </c>
      <c r="B651" s="68"/>
      <c r="C651" s="25" t="s">
        <v>3661</v>
      </c>
      <c r="D651" s="25" t="s">
        <v>3680</v>
      </c>
      <c r="E651" s="63" t="s">
        <v>2777</v>
      </c>
      <c r="F651" s="84" t="s">
        <v>4335</v>
      </c>
      <c r="G651" s="68" t="s">
        <v>3379</v>
      </c>
      <c r="H651" s="68" t="s">
        <v>2223</v>
      </c>
      <c r="I651" s="68" t="s">
        <v>1147</v>
      </c>
      <c r="J651" s="68" t="str">
        <f t="shared" si="10"/>
        <v>MP603020400302. Formalizar 40 organizaciones ante las cámaras de comercio y acompañarlas mediante un proceso de asesoramiento en estatutos, planes de negocio, agregación de valor a la producción, formulación y presentación de proyectos durante el periodo de gobierno</v>
      </c>
      <c r="K651" s="68" t="s">
        <v>317</v>
      </c>
      <c r="M651" s="68" t="s">
        <v>85</v>
      </c>
      <c r="N651" s="24">
        <v>0</v>
      </c>
      <c r="O651" s="24">
        <v>2019</v>
      </c>
      <c r="P651" s="24">
        <v>40</v>
      </c>
      <c r="Q651" s="24">
        <v>5</v>
      </c>
      <c r="R651" s="24">
        <v>15</v>
      </c>
      <c r="S651" s="24">
        <v>30</v>
      </c>
      <c r="T651" s="24">
        <v>40</v>
      </c>
      <c r="U651" s="84">
        <v>60302003</v>
      </c>
      <c r="V651" s="61" t="s">
        <v>5185</v>
      </c>
    </row>
    <row r="652" spans="1:22" s="18" customFormat="1" ht="78" hidden="1" x14ac:dyDescent="0.3">
      <c r="A652" s="134">
        <v>649</v>
      </c>
      <c r="B652" s="68"/>
      <c r="C652" s="25" t="s">
        <v>3662</v>
      </c>
      <c r="D652" s="25" t="s">
        <v>3678</v>
      </c>
      <c r="E652" s="63" t="s">
        <v>2778</v>
      </c>
      <c r="F652" s="84" t="s">
        <v>4336</v>
      </c>
      <c r="G652" s="68" t="s">
        <v>3380</v>
      </c>
      <c r="H652" s="68" t="s">
        <v>1763</v>
      </c>
      <c r="I652" s="68" t="s">
        <v>1765</v>
      </c>
      <c r="J652" s="68" t="str">
        <f t="shared" si="10"/>
        <v>MP604010100101. Mantener en 18 puntos Vive Digital Plus en funcionamiento con conectividad a Internet, en igual número de sedes educativas principales oficiales de los municipios no certificados del departamento, anualmente en el periodo de gobierno</v>
      </c>
      <c r="K652" s="68" t="s">
        <v>94</v>
      </c>
      <c r="M652" s="68" t="s">
        <v>77</v>
      </c>
      <c r="N652" s="24">
        <v>18</v>
      </c>
      <c r="O652" s="24">
        <v>2019</v>
      </c>
      <c r="P652" s="24">
        <v>18</v>
      </c>
      <c r="Q652" s="24">
        <v>18</v>
      </c>
      <c r="R652" s="24">
        <v>18</v>
      </c>
      <c r="S652" s="24">
        <v>18</v>
      </c>
      <c r="T652" s="24">
        <v>18</v>
      </c>
      <c r="U652" s="84">
        <v>60401001</v>
      </c>
      <c r="V652" s="61" t="s">
        <v>5187</v>
      </c>
    </row>
    <row r="653" spans="1:22" s="18" customFormat="1" ht="104" hidden="1" x14ac:dyDescent="0.3">
      <c r="A653" s="134">
        <v>650</v>
      </c>
      <c r="B653" s="68"/>
      <c r="C653" s="25" t="s">
        <v>3662</v>
      </c>
      <c r="D653" s="25" t="s">
        <v>3678</v>
      </c>
      <c r="E653" s="63" t="s">
        <v>2778</v>
      </c>
      <c r="F653" s="84" t="s">
        <v>4337</v>
      </c>
      <c r="G653" s="68" t="s">
        <v>3381</v>
      </c>
      <c r="H653" s="68" t="s">
        <v>1763</v>
      </c>
      <c r="I653" s="68" t="s">
        <v>1766</v>
      </c>
      <c r="J653" s="68" t="str">
        <f t="shared" si="10"/>
        <v>MP604010100102. Realizar en 149 instituciones educativas los inventarios tecnológicos y los mantenimientos preventivos y correctivos de equipos de cómputo, según necesidades de funcionamiento y apoyándose en un sistema de información georeferenciado y gráfico, en los municipios no certificados del departamento en el periodo de gobierno</v>
      </c>
      <c r="K653" s="68" t="s">
        <v>94</v>
      </c>
      <c r="M653" s="68" t="s">
        <v>85</v>
      </c>
      <c r="N653" s="24">
        <v>149</v>
      </c>
      <c r="O653" s="24">
        <v>2019</v>
      </c>
      <c r="P653" s="24">
        <v>149</v>
      </c>
      <c r="Q653" s="24">
        <v>0</v>
      </c>
      <c r="R653" s="24">
        <v>37</v>
      </c>
      <c r="S653" s="24">
        <v>75</v>
      </c>
      <c r="T653" s="24">
        <v>149</v>
      </c>
      <c r="U653" s="84">
        <v>60401001</v>
      </c>
      <c r="V653" s="61" t="s">
        <v>5187</v>
      </c>
    </row>
    <row r="654" spans="1:22" s="18" customFormat="1" ht="52" hidden="1" x14ac:dyDescent="0.3">
      <c r="A654" s="134">
        <v>651</v>
      </c>
      <c r="B654" s="68"/>
      <c r="C654" s="25" t="s">
        <v>3662</v>
      </c>
      <c r="D654" s="25" t="s">
        <v>3678</v>
      </c>
      <c r="E654" s="63" t="s">
        <v>2778</v>
      </c>
      <c r="F654" s="84" t="s">
        <v>4338</v>
      </c>
      <c r="G654" s="68" t="s">
        <v>3382</v>
      </c>
      <c r="H654" s="68" t="s">
        <v>1763</v>
      </c>
      <c r="I654" s="68" t="s">
        <v>1768</v>
      </c>
      <c r="J654" s="68" t="str">
        <f t="shared" si="10"/>
        <v>MP604010100103. Mantener en 145 sedes educativas oficiales conectadas a Internet en los municipios no certificados del departamento, anualmente en el periodo de gobierno</v>
      </c>
      <c r="K654" s="68" t="s">
        <v>94</v>
      </c>
      <c r="M654" s="68" t="s">
        <v>77</v>
      </c>
      <c r="N654" s="24">
        <v>145</v>
      </c>
      <c r="O654" s="24">
        <v>2019</v>
      </c>
      <c r="P654" s="24">
        <v>145</v>
      </c>
      <c r="Q654" s="24">
        <v>145</v>
      </c>
      <c r="R654" s="24">
        <v>145</v>
      </c>
      <c r="S654" s="24">
        <v>145</v>
      </c>
      <c r="T654" s="24">
        <v>145</v>
      </c>
      <c r="U654" s="84">
        <v>60401001</v>
      </c>
      <c r="V654" s="61" t="s">
        <v>5187</v>
      </c>
    </row>
    <row r="655" spans="1:22" s="18" customFormat="1" ht="52" hidden="1" x14ac:dyDescent="0.3">
      <c r="A655" s="134">
        <v>652</v>
      </c>
      <c r="B655" s="68"/>
      <c r="C655" s="25" t="s">
        <v>3662</v>
      </c>
      <c r="D655" s="25" t="s">
        <v>3678</v>
      </c>
      <c r="E655" s="63" t="s">
        <v>2778</v>
      </c>
      <c r="F655" s="84" t="s">
        <v>4339</v>
      </c>
      <c r="G655" s="68" t="s">
        <v>3383</v>
      </c>
      <c r="H655" s="68" t="s">
        <v>1763</v>
      </c>
      <c r="I655" s="68" t="s">
        <v>1579</v>
      </c>
      <c r="J655" s="68" t="str">
        <f t="shared" si="10"/>
        <v>MP604010100104. Conectar 550 sedes educativas oficiales rurales en los municipios no certificados del Valle del Cauca, durante el periodo de gobierno</v>
      </c>
      <c r="K655" s="68" t="s">
        <v>94</v>
      </c>
      <c r="M655" s="68" t="s">
        <v>189</v>
      </c>
      <c r="N655" s="24">
        <v>565</v>
      </c>
      <c r="O655" s="24">
        <v>2019</v>
      </c>
      <c r="P655" s="24">
        <v>1115</v>
      </c>
      <c r="Q655" s="24">
        <v>565</v>
      </c>
      <c r="R655" s="24">
        <v>1115</v>
      </c>
      <c r="S655" s="24">
        <v>1115</v>
      </c>
      <c r="T655" s="24">
        <v>1115</v>
      </c>
      <c r="U655" s="84">
        <v>60401001</v>
      </c>
      <c r="V655" s="61" t="s">
        <v>5187</v>
      </c>
    </row>
    <row r="656" spans="1:22" s="18" customFormat="1" ht="65" hidden="1" x14ac:dyDescent="0.3">
      <c r="A656" s="134">
        <v>653</v>
      </c>
      <c r="B656" s="68"/>
      <c r="C656" s="25" t="s">
        <v>3662</v>
      </c>
      <c r="D656" s="25" t="s">
        <v>3678</v>
      </c>
      <c r="E656" s="63" t="s">
        <v>2778</v>
      </c>
      <c r="F656" s="84" t="s">
        <v>4340</v>
      </c>
      <c r="G656" s="68" t="s">
        <v>3384</v>
      </c>
      <c r="H656" s="68" t="s">
        <v>1763</v>
      </c>
      <c r="I656" s="68" t="s">
        <v>1771</v>
      </c>
      <c r="J656" s="68" t="str">
        <f t="shared" si="10"/>
        <v>MP604010100105. Incrementar en 100 el número de instituciones educativas oficiales del departamento del Valle del Cauca que fomentan proyectos de Ciencia, Tecnologia e Innovación (CTI), en el periodo de gobierno</v>
      </c>
      <c r="K656" s="68" t="s">
        <v>94</v>
      </c>
      <c r="M656" s="68" t="s">
        <v>189</v>
      </c>
      <c r="N656" s="24">
        <v>150</v>
      </c>
      <c r="O656" s="24">
        <v>2019</v>
      </c>
      <c r="P656" s="24">
        <v>100</v>
      </c>
      <c r="Q656" s="24">
        <v>0</v>
      </c>
      <c r="R656" s="24">
        <v>30</v>
      </c>
      <c r="S656" s="24">
        <v>80</v>
      </c>
      <c r="T656" s="24">
        <v>100</v>
      </c>
      <c r="U656" s="84">
        <v>60401001</v>
      </c>
      <c r="V656" s="61" t="s">
        <v>5187</v>
      </c>
    </row>
    <row r="657" spans="1:24" s="18" customFormat="1" ht="39" hidden="1" x14ac:dyDescent="0.3">
      <c r="A657" s="134">
        <v>654</v>
      </c>
      <c r="B657" s="68"/>
      <c r="C657" s="25" t="s">
        <v>3663</v>
      </c>
      <c r="D657" s="25" t="s">
        <v>3678</v>
      </c>
      <c r="E657" s="63" t="s">
        <v>2779</v>
      </c>
      <c r="F657" s="84" t="s">
        <v>4341</v>
      </c>
      <c r="G657" s="68" t="s">
        <v>3385</v>
      </c>
      <c r="H657" s="68" t="s">
        <v>2220</v>
      </c>
      <c r="I657" s="68" t="s">
        <v>1151</v>
      </c>
      <c r="J657" s="68" t="str">
        <f t="shared" si="10"/>
        <v>MP604020100101. Formular 1 Plan Departamental de Extensión Agropecuaria PDEA en el Valle del Cauca para el periodo de gobierno</v>
      </c>
      <c r="K657" s="68" t="s">
        <v>317</v>
      </c>
      <c r="M657" s="68" t="s">
        <v>85</v>
      </c>
      <c r="N657" s="24">
        <v>0</v>
      </c>
      <c r="O657" s="24">
        <v>2019</v>
      </c>
      <c r="P657" s="24">
        <v>1</v>
      </c>
      <c r="Q657" s="24">
        <v>0</v>
      </c>
      <c r="R657" s="24">
        <v>1</v>
      </c>
      <c r="S657" s="24">
        <v>1</v>
      </c>
      <c r="T657" s="24">
        <v>1</v>
      </c>
      <c r="U657" s="84">
        <v>60402001</v>
      </c>
      <c r="V657" s="61" t="s">
        <v>5188</v>
      </c>
    </row>
    <row r="658" spans="1:24" s="18" customFormat="1" ht="52" hidden="1" x14ac:dyDescent="0.3">
      <c r="A658" s="134">
        <v>655</v>
      </c>
      <c r="B658" s="68"/>
      <c r="C658" s="25" t="s">
        <v>3663</v>
      </c>
      <c r="D658" s="25" t="s">
        <v>3678</v>
      </c>
      <c r="E658" s="63" t="s">
        <v>2779</v>
      </c>
      <c r="F658" s="84" t="s">
        <v>4342</v>
      </c>
      <c r="G658" s="68" t="s">
        <v>3386</v>
      </c>
      <c r="H658" s="68" t="s">
        <v>2220</v>
      </c>
      <c r="I658" s="68" t="s">
        <v>1580</v>
      </c>
      <c r="J658" s="68" t="str">
        <f t="shared" si="10"/>
        <v>MP604020100102. Aumentar en 50 los proyectos pedagógicos productivos institucionales y fortalecer los existentes durante el periodo de gobierno</v>
      </c>
      <c r="K658" s="68" t="s">
        <v>94</v>
      </c>
      <c r="M658" s="68" t="s">
        <v>85</v>
      </c>
      <c r="N658" s="24">
        <v>50</v>
      </c>
      <c r="O658" s="24">
        <v>2019</v>
      </c>
      <c r="P658" s="24">
        <v>100</v>
      </c>
      <c r="Q658" s="24">
        <v>60</v>
      </c>
      <c r="R658" s="24">
        <v>73</v>
      </c>
      <c r="S658" s="24">
        <v>86</v>
      </c>
      <c r="T658" s="24">
        <v>100</v>
      </c>
      <c r="U658" s="84">
        <v>60402001</v>
      </c>
      <c r="V658" s="61" t="s">
        <v>5188</v>
      </c>
    </row>
    <row r="659" spans="1:24" s="18" customFormat="1" ht="78" hidden="1" x14ac:dyDescent="0.3">
      <c r="A659" s="134">
        <v>656</v>
      </c>
      <c r="B659" s="68"/>
      <c r="C659" s="25" t="s">
        <v>3663</v>
      </c>
      <c r="D659" s="25" t="s">
        <v>3678</v>
      </c>
      <c r="E659" s="63" t="s">
        <v>2779</v>
      </c>
      <c r="F659" s="84" t="s">
        <v>4343</v>
      </c>
      <c r="G659" s="68" t="s">
        <v>3387</v>
      </c>
      <c r="H659" s="68" t="s">
        <v>2220</v>
      </c>
      <c r="I659" s="68" t="s">
        <v>1154</v>
      </c>
      <c r="J659" s="68" t="str">
        <f t="shared" si="10"/>
        <v>MP604020100103. Mantener a 127 Instituciones Educativas con sus docentes capacitados en buenas practicas agropecuarias, formulación y evaluación de proyectos, modelos flexibles y currículum, anualmente, durante el periodo de gobierno</v>
      </c>
      <c r="K659" s="68" t="s">
        <v>94</v>
      </c>
      <c r="M659" s="68" t="s">
        <v>298</v>
      </c>
      <c r="N659" s="24">
        <v>127</v>
      </c>
      <c r="O659" s="24">
        <v>2019</v>
      </c>
      <c r="P659" s="24">
        <v>127</v>
      </c>
      <c r="Q659" s="24">
        <v>127</v>
      </c>
      <c r="R659" s="24">
        <v>127</v>
      </c>
      <c r="S659" s="24">
        <v>127</v>
      </c>
      <c r="T659" s="24">
        <v>127</v>
      </c>
      <c r="U659" s="84">
        <v>60402001</v>
      </c>
      <c r="V659" s="61" t="s">
        <v>5188</v>
      </c>
    </row>
    <row r="660" spans="1:24" s="18" customFormat="1" ht="39" hidden="1" x14ac:dyDescent="0.3">
      <c r="A660" s="134">
        <v>657</v>
      </c>
      <c r="B660" s="68"/>
      <c r="C660" s="25" t="s">
        <v>3663</v>
      </c>
      <c r="D660" s="25" t="s">
        <v>3678</v>
      </c>
      <c r="E660" s="63" t="s">
        <v>2779</v>
      </c>
      <c r="F660" s="84" t="s">
        <v>4344</v>
      </c>
      <c r="G660" s="68" t="s">
        <v>3388</v>
      </c>
      <c r="H660" s="68" t="s">
        <v>2220</v>
      </c>
      <c r="I660" s="68" t="s">
        <v>1156</v>
      </c>
      <c r="J660" s="68" t="str">
        <f t="shared" si="10"/>
        <v>MP604020100104. Incrementar a 50 Instituciones Educativas rurales promoviendo la seguridad alimentaria, durante el periodo de gobierno</v>
      </c>
      <c r="K660" s="68" t="s">
        <v>94</v>
      </c>
      <c r="M660" s="68" t="s">
        <v>85</v>
      </c>
      <c r="N660" s="24">
        <v>20</v>
      </c>
      <c r="O660" s="24">
        <v>2019</v>
      </c>
      <c r="P660" s="24">
        <v>50</v>
      </c>
      <c r="Q660" s="24">
        <v>25</v>
      </c>
      <c r="R660" s="24">
        <v>30</v>
      </c>
      <c r="S660" s="24">
        <v>40</v>
      </c>
      <c r="T660" s="24">
        <v>50</v>
      </c>
      <c r="U660" s="84">
        <v>60402001</v>
      </c>
      <c r="V660" s="61" t="s">
        <v>5188</v>
      </c>
    </row>
    <row r="661" spans="1:24" s="18" customFormat="1" ht="52" hidden="1" x14ac:dyDescent="0.3">
      <c r="A661" s="134">
        <v>658</v>
      </c>
      <c r="B661" s="68"/>
      <c r="C661" s="25" t="s">
        <v>3663</v>
      </c>
      <c r="D661" s="25" t="s">
        <v>3678</v>
      </c>
      <c r="E661" s="63" t="s">
        <v>2779</v>
      </c>
      <c r="F661" s="84" t="s">
        <v>4345</v>
      </c>
      <c r="G661" s="68" t="s">
        <v>3389</v>
      </c>
      <c r="H661" s="68" t="s">
        <v>2220</v>
      </c>
      <c r="I661" s="68" t="s">
        <v>1158</v>
      </c>
      <c r="J661" s="68" t="str">
        <f t="shared" si="10"/>
        <v>MP604020100105. Aumentar en 30 las Instituciones Educativas con alianzas y convenios (SENA, INTEP, CIAT y otros), durante el periodo de gobierno</v>
      </c>
      <c r="K661" s="68" t="s">
        <v>94</v>
      </c>
      <c r="M661" s="68" t="s">
        <v>85</v>
      </c>
      <c r="N661" s="24">
        <v>70</v>
      </c>
      <c r="O661" s="24">
        <v>2019</v>
      </c>
      <c r="P661" s="24">
        <v>100</v>
      </c>
      <c r="Q661" s="24">
        <v>75</v>
      </c>
      <c r="R661" s="24">
        <v>80</v>
      </c>
      <c r="S661" s="24">
        <v>90</v>
      </c>
      <c r="T661" s="24">
        <v>100</v>
      </c>
      <c r="U661" s="84">
        <v>60402001</v>
      </c>
      <c r="V661" s="61" t="s">
        <v>5188</v>
      </c>
    </row>
    <row r="662" spans="1:24" s="18" customFormat="1" ht="52" hidden="1" x14ac:dyDescent="0.3">
      <c r="A662" s="134">
        <v>659</v>
      </c>
      <c r="B662" s="68"/>
      <c r="C662" s="25" t="s">
        <v>3663</v>
      </c>
      <c r="D662" s="25" t="s">
        <v>3678</v>
      </c>
      <c r="E662" s="63" t="s">
        <v>2779</v>
      </c>
      <c r="F662" s="84" t="s">
        <v>4346</v>
      </c>
      <c r="G662" s="68" t="s">
        <v>3390</v>
      </c>
      <c r="H662" s="68" t="s">
        <v>2220</v>
      </c>
      <c r="I662" s="68" t="s">
        <v>1160</v>
      </c>
      <c r="J662" s="68" t="str">
        <f t="shared" si="10"/>
        <v>MP604020100106. Aumentar a 30 las Instituciones Educativas con modelo de granja integral implementado, durante el periodo de gobierno</v>
      </c>
      <c r="K662" s="68" t="s">
        <v>94</v>
      </c>
      <c r="M662" s="68" t="s">
        <v>85</v>
      </c>
      <c r="N662" s="24">
        <v>10</v>
      </c>
      <c r="O662" s="24">
        <v>2019</v>
      </c>
      <c r="P662" s="24">
        <v>30</v>
      </c>
      <c r="Q662" s="24">
        <v>15</v>
      </c>
      <c r="R662" s="24">
        <v>20</v>
      </c>
      <c r="S662" s="24">
        <v>25</v>
      </c>
      <c r="T662" s="24">
        <v>30</v>
      </c>
      <c r="U662" s="84">
        <v>60402001</v>
      </c>
      <c r="V662" s="61" t="s">
        <v>5188</v>
      </c>
    </row>
    <row r="663" spans="1:24" s="18" customFormat="1" ht="65" hidden="1" x14ac:dyDescent="0.3">
      <c r="A663" s="134">
        <v>660</v>
      </c>
      <c r="B663" s="68"/>
      <c r="C663" s="25" t="s">
        <v>3663</v>
      </c>
      <c r="D663" s="25" t="s">
        <v>3678</v>
      </c>
      <c r="E663" s="63" t="s">
        <v>2779</v>
      </c>
      <c r="F663" s="84" t="s">
        <v>4347</v>
      </c>
      <c r="G663" s="68" t="s">
        <v>3391</v>
      </c>
      <c r="H663" s="68" t="s">
        <v>2220</v>
      </c>
      <c r="I663" s="68" t="s">
        <v>1162</v>
      </c>
      <c r="J663" s="68" t="str">
        <f t="shared" si="10"/>
        <v>MP604020100107. Aumentar a 25 las Instituciones Educativas con cultivos Biofortificados en las fases de producción, transformación y comercialización, durante el periodo de gobierno</v>
      </c>
      <c r="K663" s="68" t="s">
        <v>94</v>
      </c>
      <c r="M663" s="68" t="s">
        <v>85</v>
      </c>
      <c r="N663" s="24">
        <v>5</v>
      </c>
      <c r="O663" s="24">
        <v>2019</v>
      </c>
      <c r="P663" s="24">
        <v>25</v>
      </c>
      <c r="Q663" s="24">
        <v>10</v>
      </c>
      <c r="R663" s="24">
        <v>15</v>
      </c>
      <c r="S663" s="24">
        <v>20</v>
      </c>
      <c r="T663" s="24">
        <v>25</v>
      </c>
      <c r="U663" s="84">
        <v>60402001</v>
      </c>
      <c r="V663" s="61" t="s">
        <v>5188</v>
      </c>
    </row>
    <row r="664" spans="1:24" s="18" customFormat="1" ht="65" hidden="1" x14ac:dyDescent="0.3">
      <c r="A664" s="134">
        <v>661</v>
      </c>
      <c r="B664" s="68"/>
      <c r="C664" s="25" t="s">
        <v>3663</v>
      </c>
      <c r="D664" s="25" t="s">
        <v>3678</v>
      </c>
      <c r="E664" s="63" t="s">
        <v>2779</v>
      </c>
      <c r="F664" s="84" t="s">
        <v>4348</v>
      </c>
      <c r="G664" s="68" t="s">
        <v>3392</v>
      </c>
      <c r="H664" s="68" t="s">
        <v>2220</v>
      </c>
      <c r="I664" s="68" t="s">
        <v>1164</v>
      </c>
      <c r="J664" s="68" t="str">
        <f t="shared" si="10"/>
        <v>MP604020100108. Desarrollar 1 mecanismo que permita evaluar el impacto de los servicios que ofrece el Plan Departamental de Extensión Agropecuaria PDEA en el Valle del Cauca anualmente</v>
      </c>
      <c r="K664" s="68" t="s">
        <v>317</v>
      </c>
      <c r="M664" s="68" t="s">
        <v>85</v>
      </c>
      <c r="N664" s="24">
        <v>0</v>
      </c>
      <c r="O664" s="24">
        <v>2019</v>
      </c>
      <c r="P664" s="24">
        <v>1</v>
      </c>
      <c r="Q664" s="24">
        <v>0</v>
      </c>
      <c r="R664" s="24">
        <v>1</v>
      </c>
      <c r="S664" s="24">
        <v>1</v>
      </c>
      <c r="T664" s="24">
        <v>1</v>
      </c>
      <c r="U664" s="84">
        <v>60402001</v>
      </c>
      <c r="V664" s="61" t="s">
        <v>5188</v>
      </c>
    </row>
    <row r="665" spans="1:24" s="18" customFormat="1" ht="52" hidden="1" x14ac:dyDescent="0.3">
      <c r="A665" s="134">
        <v>662</v>
      </c>
      <c r="B665" s="68"/>
      <c r="C665" s="25" t="s">
        <v>3664</v>
      </c>
      <c r="D665" s="25" t="s">
        <v>3678</v>
      </c>
      <c r="E665" s="63" t="s">
        <v>2780</v>
      </c>
      <c r="F665" s="84" t="s">
        <v>4349</v>
      </c>
      <c r="G665" s="68" t="s">
        <v>3393</v>
      </c>
      <c r="H665" s="68" t="s">
        <v>2217</v>
      </c>
      <c r="I665" s="68" t="s">
        <v>1167</v>
      </c>
      <c r="J665" s="68" t="str">
        <f t="shared" si="10"/>
        <v>MP604020200101. Cofinanciar 2 proyectos que permitan la transferencia tecnológica para la innovación productiva del campo vallecaucano durante el periodo de Gobierno</v>
      </c>
      <c r="K665" s="68" t="s">
        <v>317</v>
      </c>
      <c r="M665" s="68" t="s">
        <v>85</v>
      </c>
      <c r="N665" s="24">
        <v>0</v>
      </c>
      <c r="O665" s="24">
        <v>2019</v>
      </c>
      <c r="P665" s="24">
        <v>2</v>
      </c>
      <c r="Q665" s="24">
        <v>0</v>
      </c>
      <c r="R665" s="24">
        <v>1</v>
      </c>
      <c r="S665" s="24">
        <v>2</v>
      </c>
      <c r="T665" s="24">
        <v>2</v>
      </c>
      <c r="U665" s="84">
        <v>60402001</v>
      </c>
      <c r="V665" s="61" t="s">
        <v>5188</v>
      </c>
    </row>
    <row r="666" spans="1:24" s="18" customFormat="1" ht="26" x14ac:dyDescent="0.3">
      <c r="A666" s="134">
        <v>663</v>
      </c>
      <c r="B666" s="152"/>
      <c r="C666" s="25" t="s">
        <v>3665</v>
      </c>
      <c r="D666" s="25" t="s">
        <v>3678</v>
      </c>
      <c r="E666" s="63" t="s">
        <v>2781</v>
      </c>
      <c r="F666" s="84" t="s">
        <v>4350</v>
      </c>
      <c r="G666" s="152" t="s">
        <v>3394</v>
      </c>
      <c r="H666" s="68" t="s">
        <v>1280</v>
      </c>
      <c r="I666" s="152" t="s">
        <v>1583</v>
      </c>
      <c r="J666" s="68" t="str">
        <f t="shared" si="10"/>
        <v>MP605010100101. Comunidades caracterizadas con diagnóstico preciso</v>
      </c>
      <c r="K666" s="68" t="s">
        <v>322</v>
      </c>
      <c r="L666" s="19" t="s">
        <v>5387</v>
      </c>
      <c r="M666" s="68" t="s">
        <v>85</v>
      </c>
      <c r="N666" s="24">
        <v>0</v>
      </c>
      <c r="O666" s="24">
        <v>2019</v>
      </c>
      <c r="P666" s="24">
        <v>108</v>
      </c>
      <c r="Q666" s="24">
        <v>108</v>
      </c>
      <c r="R666" s="24">
        <v>108</v>
      </c>
      <c r="S666" s="24">
        <v>108</v>
      </c>
      <c r="T666" s="24">
        <v>108</v>
      </c>
      <c r="U666" s="84">
        <v>60501001</v>
      </c>
      <c r="V666" s="61" t="s">
        <v>5189</v>
      </c>
      <c r="W666" s="19" t="s">
        <v>5401</v>
      </c>
      <c r="X666" s="177">
        <v>1</v>
      </c>
    </row>
    <row r="667" spans="1:24" s="18" customFormat="1" ht="65" hidden="1" x14ac:dyDescent="0.3">
      <c r="A667" s="134">
        <v>664</v>
      </c>
      <c r="B667" s="68"/>
      <c r="C667" s="25" t="s">
        <v>3666</v>
      </c>
      <c r="D667" s="25" t="s">
        <v>3678</v>
      </c>
      <c r="E667" s="63" t="s">
        <v>2782</v>
      </c>
      <c r="F667" s="84" t="s">
        <v>4351</v>
      </c>
      <c r="G667" s="68" t="s">
        <v>3395</v>
      </c>
      <c r="H667" s="68" t="s">
        <v>1299</v>
      </c>
      <c r="I667" s="68" t="s">
        <v>1775</v>
      </c>
      <c r="J667" s="68" t="str">
        <f t="shared" si="10"/>
        <v>MP605010200101. Incrementar a 6  kilómetros de vías en zonas de influencia de comunidades Indígenas mejoradas con placa huellas, puentes, pontones, muros y estructuras de drenaje,  durante el periodo de gobierno</v>
      </c>
      <c r="K667" s="68" t="s">
        <v>130</v>
      </c>
      <c r="M667" s="68" t="s">
        <v>85</v>
      </c>
      <c r="N667" s="24">
        <v>3</v>
      </c>
      <c r="O667" s="24">
        <v>2019</v>
      </c>
      <c r="P667" s="153">
        <v>6</v>
      </c>
      <c r="Q667" s="24">
        <v>3</v>
      </c>
      <c r="R667" s="24">
        <v>4</v>
      </c>
      <c r="S667" s="24">
        <v>5</v>
      </c>
      <c r="T667" s="24">
        <v>6</v>
      </c>
      <c r="U667" s="84">
        <v>60501001</v>
      </c>
      <c r="V667" s="61" t="s">
        <v>5189</v>
      </c>
    </row>
    <row r="668" spans="1:24" s="18" customFormat="1" ht="52" hidden="1" x14ac:dyDescent="0.3">
      <c r="A668" s="134">
        <v>665</v>
      </c>
      <c r="B668" s="68"/>
      <c r="C668" s="25" t="s">
        <v>3666</v>
      </c>
      <c r="D668" s="25" t="s">
        <v>3678</v>
      </c>
      <c r="E668" s="63" t="s">
        <v>2782</v>
      </c>
      <c r="F668" s="84" t="s">
        <v>4352</v>
      </c>
      <c r="G668" s="68" t="s">
        <v>3396</v>
      </c>
      <c r="H668" s="68" t="s">
        <v>1299</v>
      </c>
      <c r="I668" s="68" t="s">
        <v>1776</v>
      </c>
      <c r="J668" s="68" t="str">
        <f t="shared" si="10"/>
        <v>MP605010200102. Mantener 33 kilómetros de vías en zonas de influencia de comunidades Indígenas con mantenimiento rutinario o mingas, anualmente durante el periodo de gobierno</v>
      </c>
      <c r="K668" s="68" t="s">
        <v>130</v>
      </c>
      <c r="M668" s="68" t="s">
        <v>85</v>
      </c>
      <c r="N668" s="24">
        <v>32</v>
      </c>
      <c r="O668" s="24">
        <v>2019</v>
      </c>
      <c r="P668" s="24">
        <v>33</v>
      </c>
      <c r="Q668" s="24">
        <v>33</v>
      </c>
      <c r="R668" s="24">
        <v>33</v>
      </c>
      <c r="S668" s="24">
        <v>33</v>
      </c>
      <c r="T668" s="24">
        <v>33</v>
      </c>
      <c r="U668" s="84">
        <v>60501001</v>
      </c>
      <c r="V668" s="61" t="s">
        <v>5189</v>
      </c>
    </row>
    <row r="669" spans="1:24" s="18" customFormat="1" ht="26" hidden="1" x14ac:dyDescent="0.3">
      <c r="A669" s="134">
        <v>666</v>
      </c>
      <c r="B669" s="68"/>
      <c r="C669" s="25" t="s">
        <v>3667</v>
      </c>
      <c r="D669" s="25" t="s">
        <v>3678</v>
      </c>
      <c r="E669" s="63" t="s">
        <v>2783</v>
      </c>
      <c r="F669" s="84" t="s">
        <v>4353</v>
      </c>
      <c r="G669" s="68" t="s">
        <v>3397</v>
      </c>
      <c r="H669" s="68" t="s">
        <v>1300</v>
      </c>
      <c r="I669" s="68" t="s">
        <v>2466</v>
      </c>
      <c r="J669" s="68" t="str">
        <f t="shared" si="10"/>
        <v>MP605010300101. Aportes para vivienda nueva por valor de 89.129.565</v>
      </c>
      <c r="K669" s="68" t="s">
        <v>242</v>
      </c>
      <c r="M669" s="68" t="s">
        <v>85</v>
      </c>
      <c r="N669" s="24">
        <v>0</v>
      </c>
      <c r="O669" s="24">
        <v>2019</v>
      </c>
      <c r="P669" s="153">
        <v>89129565</v>
      </c>
      <c r="Q669" s="17">
        <v>45000000</v>
      </c>
      <c r="R669" s="17">
        <v>45000000</v>
      </c>
      <c r="S669" s="17">
        <v>89129565</v>
      </c>
      <c r="T669" s="17">
        <v>89129565</v>
      </c>
      <c r="U669" s="84">
        <v>60501001</v>
      </c>
      <c r="V669" s="61" t="s">
        <v>5189</v>
      </c>
    </row>
    <row r="670" spans="1:24" s="18" customFormat="1" ht="52" hidden="1" x14ac:dyDescent="0.3">
      <c r="A670" s="134">
        <v>667</v>
      </c>
      <c r="B670" s="68"/>
      <c r="C670" s="25" t="s">
        <v>3667</v>
      </c>
      <c r="D670" s="25" t="s">
        <v>3678</v>
      </c>
      <c r="E670" s="63" t="s">
        <v>2783</v>
      </c>
      <c r="F670" s="84" t="s">
        <v>4354</v>
      </c>
      <c r="G670" s="68" t="s">
        <v>3398</v>
      </c>
      <c r="H670" s="68" t="s">
        <v>1300</v>
      </c>
      <c r="I670" s="68" t="s">
        <v>1581</v>
      </c>
      <c r="J670" s="68" t="str">
        <f t="shared" si="10"/>
        <v>MP605010300102. Ejecutar 3 proyectos de preinversión para la construcción de vivienda nueva de interes social, e interes prioritario ambientalmemte sostenible</v>
      </c>
      <c r="K670" s="68" t="s">
        <v>242</v>
      </c>
      <c r="M670" s="68" t="s">
        <v>85</v>
      </c>
      <c r="N670" s="24">
        <v>0</v>
      </c>
      <c r="O670" s="24">
        <v>2019</v>
      </c>
      <c r="P670" s="24">
        <v>3</v>
      </c>
      <c r="Q670" s="24">
        <v>0</v>
      </c>
      <c r="R670" s="24">
        <v>0</v>
      </c>
      <c r="S670" s="153">
        <v>3</v>
      </c>
      <c r="T670" s="24">
        <v>3</v>
      </c>
      <c r="U670" s="84">
        <v>60501001</v>
      </c>
      <c r="V670" s="61" t="s">
        <v>5189</v>
      </c>
    </row>
    <row r="671" spans="1:24" s="18" customFormat="1" ht="26" hidden="1" x14ac:dyDescent="0.3">
      <c r="A671" s="134">
        <v>668</v>
      </c>
      <c r="B671" s="68"/>
      <c r="C671" s="25" t="s">
        <v>3667</v>
      </c>
      <c r="D671" s="25" t="s">
        <v>3678</v>
      </c>
      <c r="E671" s="63" t="s">
        <v>2783</v>
      </c>
      <c r="F671" s="84" t="s">
        <v>4355</v>
      </c>
      <c r="G671" s="68" t="s">
        <v>3399</v>
      </c>
      <c r="H671" s="68" t="s">
        <v>1300</v>
      </c>
      <c r="I671" s="68" t="s">
        <v>2467</v>
      </c>
      <c r="J671" s="68" t="str">
        <f t="shared" si="10"/>
        <v>MP605010300103. Aporte para mejoramiento de vivienda por valor de 147.549.275</v>
      </c>
      <c r="K671" s="68" t="s">
        <v>242</v>
      </c>
      <c r="M671" s="68" t="s">
        <v>85</v>
      </c>
      <c r="N671" s="24">
        <v>0</v>
      </c>
      <c r="O671" s="24">
        <v>2019</v>
      </c>
      <c r="P671" s="24">
        <v>73549275</v>
      </c>
      <c r="Q671" s="24">
        <v>73549275</v>
      </c>
      <c r="R671" s="24">
        <v>73549275</v>
      </c>
      <c r="S671" s="24">
        <v>147549275</v>
      </c>
      <c r="T671" s="24">
        <v>147549275</v>
      </c>
      <c r="U671" s="84">
        <v>60501001</v>
      </c>
      <c r="V671" s="61" t="s">
        <v>5189</v>
      </c>
    </row>
    <row r="672" spans="1:24" s="18" customFormat="1" ht="52" hidden="1" x14ac:dyDescent="0.3">
      <c r="A672" s="134">
        <v>669</v>
      </c>
      <c r="B672" s="68"/>
      <c r="C672" s="25" t="s">
        <v>3668</v>
      </c>
      <c r="D672" s="25" t="s">
        <v>3678</v>
      </c>
      <c r="E672" s="63" t="s">
        <v>2784</v>
      </c>
      <c r="F672" s="84" t="s">
        <v>4356</v>
      </c>
      <c r="G672" s="68" t="s">
        <v>3400</v>
      </c>
      <c r="H672" s="68" t="s">
        <v>1585</v>
      </c>
      <c r="I672" s="68" t="s">
        <v>1781</v>
      </c>
      <c r="J672" s="68" t="str">
        <f t="shared" si="10"/>
        <v>MP605010400101. Realizar 3 estudios previos y diseños para construcción de sedes educativas nuevas para la comunidad Indígena Embera en el periodo de gobierno</v>
      </c>
      <c r="K672" s="68" t="s">
        <v>94</v>
      </c>
      <c r="M672" s="68" t="s">
        <v>85</v>
      </c>
      <c r="N672" s="24">
        <v>0</v>
      </c>
      <c r="O672" s="24">
        <v>2019</v>
      </c>
      <c r="P672" s="24">
        <v>3</v>
      </c>
      <c r="Q672" s="24">
        <v>0</v>
      </c>
      <c r="R672" s="24">
        <v>1</v>
      </c>
      <c r="S672" s="145">
        <v>2</v>
      </c>
      <c r="T672" s="24">
        <v>3</v>
      </c>
      <c r="U672" s="84">
        <v>60501001</v>
      </c>
      <c r="V672" s="61" t="s">
        <v>5189</v>
      </c>
    </row>
    <row r="673" spans="1:22" s="18" customFormat="1" ht="65" hidden="1" x14ac:dyDescent="0.3">
      <c r="A673" s="134">
        <v>670</v>
      </c>
      <c r="B673" s="68"/>
      <c r="C673" s="25" t="s">
        <v>3668</v>
      </c>
      <c r="D673" s="25" t="s">
        <v>3678</v>
      </c>
      <c r="E673" s="63" t="s">
        <v>2784</v>
      </c>
      <c r="F673" s="84" t="s">
        <v>4357</v>
      </c>
      <c r="G673" s="68" t="s">
        <v>3401</v>
      </c>
      <c r="H673" s="68" t="s">
        <v>1585</v>
      </c>
      <c r="I673" s="68" t="s">
        <v>1783</v>
      </c>
      <c r="J673" s="68" t="str">
        <f t="shared" si="10"/>
        <v>MP605010400102. Gestionar el 100% de los recursos financieros para la construcción de 3 sedes nuevas educativas oficiales para la comunidad Indígena Embera en el periodo de gobierno</v>
      </c>
      <c r="K673" s="68" t="s">
        <v>94</v>
      </c>
      <c r="M673" s="68" t="s">
        <v>85</v>
      </c>
      <c r="N673" s="24">
        <v>0</v>
      </c>
      <c r="O673" s="24">
        <v>2019</v>
      </c>
      <c r="P673" s="146">
        <v>1</v>
      </c>
      <c r="Q673" s="24">
        <v>0</v>
      </c>
      <c r="R673" s="24">
        <v>100</v>
      </c>
      <c r="S673" s="24">
        <v>100</v>
      </c>
      <c r="T673" s="24">
        <v>100</v>
      </c>
      <c r="U673" s="84">
        <v>60501001</v>
      </c>
      <c r="V673" s="61" t="s">
        <v>5189</v>
      </c>
    </row>
    <row r="674" spans="1:22" s="18" customFormat="1" ht="39" hidden="1" x14ac:dyDescent="0.3">
      <c r="A674" s="134">
        <v>671</v>
      </c>
      <c r="B674" s="68"/>
      <c r="C674" s="25" t="s">
        <v>3669</v>
      </c>
      <c r="D674" s="25" t="s">
        <v>3678</v>
      </c>
      <c r="E674" s="63" t="s">
        <v>2785</v>
      </c>
      <c r="F674" s="84" t="s">
        <v>4358</v>
      </c>
      <c r="G674" s="68" t="s">
        <v>3402</v>
      </c>
      <c r="H674" s="68" t="s">
        <v>1301</v>
      </c>
      <c r="I674" s="68" t="s">
        <v>1588</v>
      </c>
      <c r="J674" s="68" t="str">
        <f t="shared" si="10"/>
        <v>MP605010500101. Puestos de salud mejorados y/o dotados, para la atención básica en comunidades indígenas, de acuerdo al estudio</v>
      </c>
      <c r="K674" s="68" t="s">
        <v>171</v>
      </c>
      <c r="M674" s="68" t="s">
        <v>85</v>
      </c>
      <c r="N674" s="24">
        <v>0</v>
      </c>
      <c r="O674" s="24">
        <v>2019</v>
      </c>
      <c r="P674" s="24">
        <v>46</v>
      </c>
      <c r="Q674" s="24">
        <v>0</v>
      </c>
      <c r="R674" s="24">
        <v>6</v>
      </c>
      <c r="S674" s="24">
        <v>30</v>
      </c>
      <c r="T674" s="24">
        <v>46</v>
      </c>
      <c r="U674" s="84">
        <v>60501001</v>
      </c>
      <c r="V674" s="61" t="s">
        <v>5189</v>
      </c>
    </row>
    <row r="675" spans="1:22" s="18" customFormat="1" ht="52" hidden="1" x14ac:dyDescent="0.3">
      <c r="A675" s="134">
        <v>672</v>
      </c>
      <c r="B675" s="68"/>
      <c r="C675" s="25" t="s">
        <v>3670</v>
      </c>
      <c r="D675" s="25" t="s">
        <v>3678</v>
      </c>
      <c r="E675" s="63" t="s">
        <v>2786</v>
      </c>
      <c r="F675" s="84" t="s">
        <v>4359</v>
      </c>
      <c r="G675" s="68" t="s">
        <v>3403</v>
      </c>
      <c r="H675" s="68" t="s">
        <v>1274</v>
      </c>
      <c r="I675" s="68" t="s">
        <v>1171</v>
      </c>
      <c r="J675" s="68" t="str">
        <f t="shared" si="10"/>
        <v>MP605020100101. Ejecutar 6 proyectos que promuevan, visibilicen y fortalezcan la identidad cultural, concertados con la mesa, por cada año de gobierno</v>
      </c>
      <c r="K675" s="68" t="s">
        <v>141</v>
      </c>
      <c r="M675" s="68" t="s">
        <v>85</v>
      </c>
      <c r="N675" s="24">
        <v>8</v>
      </c>
      <c r="O675" s="24">
        <v>2019</v>
      </c>
      <c r="P675" s="24">
        <v>6</v>
      </c>
      <c r="Q675" s="145">
        <v>4</v>
      </c>
      <c r="R675" s="145">
        <v>6</v>
      </c>
      <c r="S675" s="145">
        <v>2</v>
      </c>
      <c r="T675" s="145">
        <v>2</v>
      </c>
      <c r="U675" s="84">
        <v>60502001</v>
      </c>
      <c r="V675" s="61" t="s">
        <v>5190</v>
      </c>
    </row>
    <row r="676" spans="1:22" s="18" customFormat="1" ht="39" hidden="1" x14ac:dyDescent="0.3">
      <c r="A676" s="134">
        <v>673</v>
      </c>
      <c r="B676" s="68"/>
      <c r="C676" s="25" t="s">
        <v>3670</v>
      </c>
      <c r="D676" s="25" t="s">
        <v>3678</v>
      </c>
      <c r="E676" s="63" t="s">
        <v>2786</v>
      </c>
      <c r="F676" s="84" t="s">
        <v>4360</v>
      </c>
      <c r="G676" s="68" t="s">
        <v>3404</v>
      </c>
      <c r="H676" s="68" t="s">
        <v>1274</v>
      </c>
      <c r="I676" s="68" t="s">
        <v>1786</v>
      </c>
      <c r="J676" s="68" t="str">
        <f t="shared" si="10"/>
        <v>MP605020100102. 1.375 ejemplares con las memorias de cada uno de los pueblos y 4 productos Audiovisuales</v>
      </c>
      <c r="K676" s="68" t="s">
        <v>171</v>
      </c>
      <c r="M676" s="68" t="s">
        <v>85</v>
      </c>
      <c r="N676" s="24">
        <v>0</v>
      </c>
      <c r="O676" s="24">
        <v>2019</v>
      </c>
      <c r="P676" s="24" t="s">
        <v>1172</v>
      </c>
      <c r="Q676" s="145">
        <v>0</v>
      </c>
      <c r="R676" s="145">
        <v>0</v>
      </c>
      <c r="S676" s="145" t="s">
        <v>1173</v>
      </c>
      <c r="T676" s="145" t="s">
        <v>1174</v>
      </c>
      <c r="U676" s="84">
        <v>60502001</v>
      </c>
      <c r="V676" s="61" t="s">
        <v>5190</v>
      </c>
    </row>
    <row r="677" spans="1:22" s="18" customFormat="1" ht="39" hidden="1" x14ac:dyDescent="0.3">
      <c r="A677" s="134">
        <v>674</v>
      </c>
      <c r="B677" s="68"/>
      <c r="C677" s="25" t="s">
        <v>3670</v>
      </c>
      <c r="D677" s="25" t="s">
        <v>3678</v>
      </c>
      <c r="E677" s="63" t="s">
        <v>2786</v>
      </c>
      <c r="F677" s="84" t="s">
        <v>4361</v>
      </c>
      <c r="G677" s="68" t="s">
        <v>3405</v>
      </c>
      <c r="H677" s="68" t="s">
        <v>1274</v>
      </c>
      <c r="I677" s="68" t="s">
        <v>1787</v>
      </c>
      <c r="J677" s="68" t="str">
        <f t="shared" si="10"/>
        <v>MP605020100103. Fortalecer la Malla curricular propia para 3 pueblos Indígenas (Embera, Nasa, Siapidara)</v>
      </c>
      <c r="K677" s="68" t="s">
        <v>94</v>
      </c>
      <c r="M677" s="68" t="s">
        <v>77</v>
      </c>
      <c r="N677" s="24">
        <v>1</v>
      </c>
      <c r="O677" s="24">
        <v>2019</v>
      </c>
      <c r="P677" s="24">
        <v>1</v>
      </c>
      <c r="Q677" s="24">
        <v>1</v>
      </c>
      <c r="R677" s="24">
        <v>1</v>
      </c>
      <c r="S677" s="24">
        <v>1</v>
      </c>
      <c r="T677" s="24">
        <v>1</v>
      </c>
      <c r="U677" s="84">
        <v>60502001</v>
      </c>
      <c r="V677" s="61" t="s">
        <v>5190</v>
      </c>
    </row>
    <row r="678" spans="1:22" s="18" customFormat="1" ht="39" hidden="1" x14ac:dyDescent="0.3">
      <c r="A678" s="134">
        <v>675</v>
      </c>
      <c r="B678" s="68"/>
      <c r="C678" s="25" t="s">
        <v>3670</v>
      </c>
      <c r="D678" s="25" t="s">
        <v>3678</v>
      </c>
      <c r="E678" s="63" t="s">
        <v>2786</v>
      </c>
      <c r="F678" s="84" t="s">
        <v>4362</v>
      </c>
      <c r="G678" s="68" t="s">
        <v>3406</v>
      </c>
      <c r="H678" s="68" t="s">
        <v>1274</v>
      </c>
      <c r="I678" s="68" t="s">
        <v>1789</v>
      </c>
      <c r="J678" s="68" t="str">
        <f t="shared" si="10"/>
        <v>MP605020100104. Entregar a 1636 estudiantes materiales didácticos en dos lenguas Indígenas Embera, Nasa, Siapidara</v>
      </c>
      <c r="K678" s="68" t="s">
        <v>94</v>
      </c>
      <c r="M678" s="68" t="s">
        <v>85</v>
      </c>
      <c r="N678" s="24">
        <v>0</v>
      </c>
      <c r="O678" s="24">
        <v>2019</v>
      </c>
      <c r="P678" s="24">
        <v>1636</v>
      </c>
      <c r="Q678" s="24">
        <v>1636</v>
      </c>
      <c r="R678" s="24">
        <v>1636</v>
      </c>
      <c r="S678" s="24">
        <v>1636</v>
      </c>
      <c r="T678" s="24">
        <v>1636</v>
      </c>
      <c r="U678" s="84">
        <v>60502001</v>
      </c>
      <c r="V678" s="61" t="s">
        <v>5190</v>
      </c>
    </row>
    <row r="679" spans="1:22" s="18" customFormat="1" ht="52" hidden="1" x14ac:dyDescent="0.3">
      <c r="A679" s="134">
        <v>676</v>
      </c>
      <c r="B679" s="68"/>
      <c r="C679" s="25" t="s">
        <v>3670</v>
      </c>
      <c r="D679" s="25" t="s">
        <v>3678</v>
      </c>
      <c r="E679" s="63" t="s">
        <v>2786</v>
      </c>
      <c r="F679" s="84" t="s">
        <v>4363</v>
      </c>
      <c r="G679" s="68" t="s">
        <v>3407</v>
      </c>
      <c r="H679" s="68" t="s">
        <v>1274</v>
      </c>
      <c r="I679" s="68" t="s">
        <v>1591</v>
      </c>
      <c r="J679" s="68" t="str">
        <f t="shared" si="10"/>
        <v>MP605020100105. Atender a 1370 estudiantes con planes de estudio y proyectos productivos adaptados al entorno anulamente en el periodo de gobierno</v>
      </c>
      <c r="K679" s="68" t="s">
        <v>94</v>
      </c>
      <c r="M679" s="68" t="s">
        <v>85</v>
      </c>
      <c r="N679" s="24">
        <v>1370</v>
      </c>
      <c r="O679" s="24">
        <v>2019</v>
      </c>
      <c r="P679" s="24">
        <v>1370</v>
      </c>
      <c r="Q679" s="24">
        <v>0</v>
      </c>
      <c r="R679" s="24">
        <v>1370</v>
      </c>
      <c r="S679" s="24">
        <v>1370</v>
      </c>
      <c r="T679" s="24">
        <v>1370</v>
      </c>
      <c r="U679" s="84">
        <v>60502001</v>
      </c>
      <c r="V679" s="61" t="s">
        <v>5190</v>
      </c>
    </row>
    <row r="680" spans="1:22" s="18" customFormat="1" ht="52" hidden="1" x14ac:dyDescent="0.3">
      <c r="A680" s="134">
        <v>677</v>
      </c>
      <c r="B680" s="68"/>
      <c r="C680" s="25" t="s">
        <v>3670</v>
      </c>
      <c r="D680" s="25" t="s">
        <v>3678</v>
      </c>
      <c r="E680" s="63" t="s">
        <v>2786</v>
      </c>
      <c r="F680" s="84" t="s">
        <v>4364</v>
      </c>
      <c r="G680" s="68" t="s">
        <v>3408</v>
      </c>
      <c r="H680" s="68" t="s">
        <v>1274</v>
      </c>
      <c r="I680" s="68" t="s">
        <v>1790</v>
      </c>
      <c r="J680" s="68" t="str">
        <f t="shared" si="10"/>
        <v>MP605020100106. Acompañar un Sistema Educativo Indígena Propio - SEIP, en procesos etnoeducativos Indígenas durante el periodo de gobierno</v>
      </c>
      <c r="K680" s="68" t="s">
        <v>94</v>
      </c>
      <c r="M680" s="144" t="s">
        <v>77</v>
      </c>
      <c r="N680" s="24">
        <v>1</v>
      </c>
      <c r="O680" s="24">
        <v>2019</v>
      </c>
      <c r="P680" s="24">
        <v>1</v>
      </c>
      <c r="Q680" s="24">
        <v>1</v>
      </c>
      <c r="R680" s="24">
        <v>1</v>
      </c>
      <c r="S680" s="24">
        <v>1</v>
      </c>
      <c r="T680" s="24">
        <v>1</v>
      </c>
      <c r="U680" s="84">
        <v>60502001</v>
      </c>
      <c r="V680" s="61" t="s">
        <v>5190</v>
      </c>
    </row>
    <row r="681" spans="1:22" s="18" customFormat="1" ht="39" hidden="1" x14ac:dyDescent="0.3">
      <c r="A681" s="134">
        <v>678</v>
      </c>
      <c r="B681" s="68"/>
      <c r="C681" s="25" t="s">
        <v>3670</v>
      </c>
      <c r="D681" s="25" t="s">
        <v>3678</v>
      </c>
      <c r="E681" s="63" t="s">
        <v>2786</v>
      </c>
      <c r="F681" s="84" t="s">
        <v>4365</v>
      </c>
      <c r="G681" s="68" t="s">
        <v>3409</v>
      </c>
      <c r="H681" s="68" t="s">
        <v>1274</v>
      </c>
      <c r="I681" s="68" t="s">
        <v>1593</v>
      </c>
      <c r="J681" s="68" t="str">
        <f t="shared" si="10"/>
        <v>MP605020100107. Establecer en las 6 sedes del SEIP proyectos productivos pedagógicos adaptados al entorno en el periodo de gobierno</v>
      </c>
      <c r="K681" s="68" t="s">
        <v>94</v>
      </c>
      <c r="M681" s="68" t="s">
        <v>85</v>
      </c>
      <c r="N681" s="24">
        <v>0</v>
      </c>
      <c r="O681" s="24">
        <v>2019</v>
      </c>
      <c r="P681" s="24">
        <v>6</v>
      </c>
      <c r="Q681" s="24">
        <v>6</v>
      </c>
      <c r="R681" s="24">
        <v>6</v>
      </c>
      <c r="S681" s="24">
        <v>6</v>
      </c>
      <c r="T681" s="24">
        <v>6</v>
      </c>
      <c r="U681" s="84">
        <v>60502001</v>
      </c>
      <c r="V681" s="61" t="s">
        <v>5190</v>
      </c>
    </row>
    <row r="682" spans="1:22" s="18" customFormat="1" ht="52" hidden="1" x14ac:dyDescent="0.3">
      <c r="A682" s="134">
        <v>679</v>
      </c>
      <c r="B682" s="68"/>
      <c r="C682" s="25" t="s">
        <v>3671</v>
      </c>
      <c r="D682" s="25" t="s">
        <v>3678</v>
      </c>
      <c r="E682" s="63" t="s">
        <v>2787</v>
      </c>
      <c r="F682" s="84" t="s">
        <v>4366</v>
      </c>
      <c r="G682" s="68" t="s">
        <v>3410</v>
      </c>
      <c r="H682" s="68" t="s">
        <v>1307</v>
      </c>
      <c r="I682" s="68" t="s">
        <v>1175</v>
      </c>
      <c r="J682" s="68" t="str">
        <f t="shared" si="10"/>
        <v>MP605030100101. Presentar 1 acuerdo de política pública a la Asamblea Departamental en el periodo de gobierno</v>
      </c>
      <c r="K682" s="68" t="s">
        <v>171</v>
      </c>
      <c r="M682" s="68" t="s">
        <v>85</v>
      </c>
      <c r="N682" s="24">
        <v>0</v>
      </c>
      <c r="O682" s="24">
        <v>2019</v>
      </c>
      <c r="P682" s="24">
        <v>1</v>
      </c>
      <c r="Q682" s="24">
        <v>0</v>
      </c>
      <c r="R682" s="24">
        <v>1</v>
      </c>
      <c r="S682" s="24">
        <v>1</v>
      </c>
      <c r="T682" s="24">
        <v>1</v>
      </c>
      <c r="U682" s="84">
        <v>60503001</v>
      </c>
      <c r="V682" s="61" t="s">
        <v>5191</v>
      </c>
    </row>
    <row r="683" spans="1:22" s="18" customFormat="1" ht="65" hidden="1" x14ac:dyDescent="0.3">
      <c r="A683" s="134">
        <v>680</v>
      </c>
      <c r="B683" s="68"/>
      <c r="C683" s="25" t="s">
        <v>3672</v>
      </c>
      <c r="D683" s="25" t="s">
        <v>3678</v>
      </c>
      <c r="E683" s="63" t="s">
        <v>2788</v>
      </c>
      <c r="F683" s="84" t="s">
        <v>4367</v>
      </c>
      <c r="G683" s="68" t="s">
        <v>3411</v>
      </c>
      <c r="H683" s="68" t="s">
        <v>1308</v>
      </c>
      <c r="I683" s="68" t="s">
        <v>1177</v>
      </c>
      <c r="J683" s="68" t="str">
        <f t="shared" si="10"/>
        <v>MP605030200101. Desarrollar 30 proyectos que asistan a la seguridad alimentaria de las comunidades indígenas presentes en el Valle del Cauca anualmente durante el periodo de gobierno</v>
      </c>
      <c r="K683" s="68" t="s">
        <v>317</v>
      </c>
      <c r="M683" s="68" t="s">
        <v>85</v>
      </c>
      <c r="N683" s="24">
        <v>20</v>
      </c>
      <c r="O683" s="24">
        <v>2019</v>
      </c>
      <c r="P683" s="24">
        <v>30</v>
      </c>
      <c r="Q683" s="24">
        <v>30</v>
      </c>
      <c r="R683" s="24">
        <v>30</v>
      </c>
      <c r="S683" s="24">
        <v>30</v>
      </c>
      <c r="T683" s="24">
        <v>30</v>
      </c>
      <c r="U683" s="84">
        <v>60503001</v>
      </c>
      <c r="V683" s="61" t="s">
        <v>5191</v>
      </c>
    </row>
    <row r="684" spans="1:22" s="18" customFormat="1" ht="52" hidden="1" x14ac:dyDescent="0.3">
      <c r="A684" s="134">
        <v>681</v>
      </c>
      <c r="B684" s="68"/>
      <c r="C684" s="25" t="s">
        <v>3672</v>
      </c>
      <c r="D684" s="25" t="s">
        <v>3678</v>
      </c>
      <c r="E684" s="63" t="s">
        <v>2788</v>
      </c>
      <c r="F684" s="84" t="s">
        <v>4368</v>
      </c>
      <c r="G684" s="68" t="s">
        <v>3412</v>
      </c>
      <c r="H684" s="68" t="s">
        <v>1308</v>
      </c>
      <c r="I684" s="68" t="s">
        <v>1607</v>
      </c>
      <c r="J684" s="68" t="str">
        <f t="shared" si="10"/>
        <v>MP605030200102. Desarrollar una convocatoria de estímulos en el 2021 que promueva el apoyo a iniciativas empresariales en comunidades indígenas durante el periodo de gobierno</v>
      </c>
      <c r="K684" s="68" t="s">
        <v>317</v>
      </c>
      <c r="M684" s="68" t="s">
        <v>85</v>
      </c>
      <c r="N684" s="24">
        <v>0</v>
      </c>
      <c r="O684" s="24">
        <v>2019</v>
      </c>
      <c r="P684" s="24">
        <v>1</v>
      </c>
      <c r="Q684" s="24">
        <v>0</v>
      </c>
      <c r="R684" s="24">
        <v>1</v>
      </c>
      <c r="S684" s="24">
        <v>1</v>
      </c>
      <c r="T684" s="24">
        <v>1</v>
      </c>
      <c r="U684" s="84">
        <v>60503001</v>
      </c>
      <c r="V684" s="61" t="s">
        <v>5191</v>
      </c>
    </row>
    <row r="685" spans="1:22" s="18" customFormat="1" ht="39" hidden="1" x14ac:dyDescent="0.3">
      <c r="A685" s="134">
        <v>682</v>
      </c>
      <c r="B685" s="68"/>
      <c r="C685" s="25" t="s">
        <v>3673</v>
      </c>
      <c r="D685" s="25" t="s">
        <v>3678</v>
      </c>
      <c r="E685" s="63" t="s">
        <v>2789</v>
      </c>
      <c r="F685" s="84" t="s">
        <v>4369</v>
      </c>
      <c r="G685" s="68" t="s">
        <v>3413</v>
      </c>
      <c r="H685" s="68" t="s">
        <v>1275</v>
      </c>
      <c r="I685" s="68" t="s">
        <v>2026</v>
      </c>
      <c r="J685" s="68" t="str">
        <f t="shared" si="10"/>
        <v>MP605030300101. Apoyo a guías turísticos con el 10% de los cupos en capacitaciones para las comunidades Indígenas</v>
      </c>
      <c r="K685" s="68" t="s">
        <v>118</v>
      </c>
      <c r="M685" s="68" t="s">
        <v>85</v>
      </c>
      <c r="N685" s="24">
        <v>0</v>
      </c>
      <c r="O685" s="24">
        <v>2019</v>
      </c>
      <c r="P685" s="146">
        <v>0.1</v>
      </c>
      <c r="Q685" s="24">
        <v>0</v>
      </c>
      <c r="R685" s="24">
        <v>10</v>
      </c>
      <c r="S685" s="24">
        <v>10</v>
      </c>
      <c r="T685" s="24">
        <v>10</v>
      </c>
      <c r="U685" s="84">
        <v>60503001</v>
      </c>
      <c r="V685" s="61" t="s">
        <v>5191</v>
      </c>
    </row>
    <row r="686" spans="1:22" s="18" customFormat="1" ht="39" hidden="1" x14ac:dyDescent="0.3">
      <c r="A686" s="134">
        <v>683</v>
      </c>
      <c r="B686" s="68"/>
      <c r="C686" s="25" t="s">
        <v>3674</v>
      </c>
      <c r="D686" s="25" t="s">
        <v>3678</v>
      </c>
      <c r="E686" s="63" t="s">
        <v>2790</v>
      </c>
      <c r="F686" s="84" t="s">
        <v>4370</v>
      </c>
      <c r="G686" s="68" t="s">
        <v>3414</v>
      </c>
      <c r="H686" s="68" t="s">
        <v>1281</v>
      </c>
      <c r="I686" s="68" t="s">
        <v>1179</v>
      </c>
      <c r="J686" s="68" t="str">
        <f t="shared" si="10"/>
        <v>MP605040100101. Ejecutar 1 programa integral de dotación a la guardia indígena en el departamento del Valle del Cauca</v>
      </c>
      <c r="K686" s="68" t="s">
        <v>249</v>
      </c>
      <c r="M686" s="68" t="s">
        <v>85</v>
      </c>
      <c r="N686" s="24">
        <v>1</v>
      </c>
      <c r="O686" s="24">
        <v>2019</v>
      </c>
      <c r="P686" s="24">
        <v>1</v>
      </c>
      <c r="Q686" s="24">
        <v>0</v>
      </c>
      <c r="R686" s="24">
        <v>1</v>
      </c>
      <c r="S686" s="24">
        <v>1</v>
      </c>
      <c r="T686" s="24">
        <v>1</v>
      </c>
      <c r="U686" s="84">
        <v>60504001</v>
      </c>
      <c r="V686" s="61" t="s">
        <v>5192</v>
      </c>
    </row>
    <row r="687" spans="1:22" s="18" customFormat="1" ht="39" hidden="1" x14ac:dyDescent="0.3">
      <c r="A687" s="134">
        <v>684</v>
      </c>
      <c r="B687" s="68"/>
      <c r="C687" s="25" t="s">
        <v>3675</v>
      </c>
      <c r="D687" s="25" t="s">
        <v>3678</v>
      </c>
      <c r="E687" s="63" t="s">
        <v>2791</v>
      </c>
      <c r="F687" s="84" t="s">
        <v>4371</v>
      </c>
      <c r="G687" s="68" t="s">
        <v>3415</v>
      </c>
      <c r="H687" s="68" t="s">
        <v>1282</v>
      </c>
      <c r="I687" s="68" t="s">
        <v>1602</v>
      </c>
      <c r="J687" s="68" t="str">
        <f t="shared" si="10"/>
        <v>MP605040200101. Socializar el Plan de reconciliación con enfoque étnico y de género que esta plasmado en el acuerdo de paz</v>
      </c>
      <c r="K687" s="68" t="s">
        <v>258</v>
      </c>
      <c r="M687" s="68" t="s">
        <v>85</v>
      </c>
      <c r="N687" s="24">
        <v>0</v>
      </c>
      <c r="O687" s="24">
        <v>2019</v>
      </c>
      <c r="P687" s="24">
        <v>1</v>
      </c>
      <c r="Q687" s="24">
        <v>1</v>
      </c>
      <c r="R687" s="24">
        <v>1</v>
      </c>
      <c r="S687" s="24">
        <v>1</v>
      </c>
      <c r="T687" s="24">
        <v>1</v>
      </c>
      <c r="U687" s="84">
        <v>60504001</v>
      </c>
      <c r="V687" s="61" t="s">
        <v>5192</v>
      </c>
    </row>
    <row r="688" spans="1:22" s="18" customFormat="1" ht="52" hidden="1" x14ac:dyDescent="0.3">
      <c r="A688" s="134">
        <v>685</v>
      </c>
      <c r="B688" s="68"/>
      <c r="C688" s="25" t="s">
        <v>3676</v>
      </c>
      <c r="D688" s="25" t="s">
        <v>3678</v>
      </c>
      <c r="E688" s="63" t="s">
        <v>2792</v>
      </c>
      <c r="F688" s="84" t="s">
        <v>4372</v>
      </c>
      <c r="G688" s="68" t="s">
        <v>3416</v>
      </c>
      <c r="H688" s="68" t="s">
        <v>2459</v>
      </c>
      <c r="I688" s="68" t="s">
        <v>1180</v>
      </c>
      <c r="J688" s="68" t="str">
        <f t="shared" si="10"/>
        <v>MP605050100101. Realizar 1 programa de capacitación en derechos y empoderamiento productivo a mujeres indígenas del Valle del Cauca</v>
      </c>
      <c r="K688" s="68" t="s">
        <v>187</v>
      </c>
      <c r="M688" s="68" t="s">
        <v>85</v>
      </c>
      <c r="N688" s="24">
        <v>0</v>
      </c>
      <c r="O688" s="24">
        <v>2019</v>
      </c>
      <c r="P688" s="24">
        <v>1</v>
      </c>
      <c r="Q688" s="24">
        <v>1</v>
      </c>
      <c r="R688" s="24">
        <v>1</v>
      </c>
      <c r="S688" s="24">
        <v>1</v>
      </c>
      <c r="T688" s="24">
        <v>1</v>
      </c>
      <c r="U688" s="84">
        <v>60505001</v>
      </c>
      <c r="V688" s="61" t="s">
        <v>5193</v>
      </c>
    </row>
    <row r="689" spans="1:606" s="18" customFormat="1" ht="52" hidden="1" x14ac:dyDescent="0.3">
      <c r="A689" s="134">
        <v>686</v>
      </c>
      <c r="B689" s="68"/>
      <c r="C689" s="25" t="s">
        <v>3676</v>
      </c>
      <c r="D689" s="25" t="s">
        <v>3678</v>
      </c>
      <c r="E689" s="63" t="s">
        <v>2792</v>
      </c>
      <c r="F689" s="84" t="s">
        <v>4373</v>
      </c>
      <c r="G689" s="68" t="s">
        <v>3417</v>
      </c>
      <c r="H689" s="68" t="s">
        <v>2459</v>
      </c>
      <c r="I689" s="68" t="s">
        <v>2462</v>
      </c>
      <c r="J689" s="68" t="str">
        <f t="shared" si="10"/>
        <v>MP605050100102. Capacitar a 200 mujeres Indígenas, en el acuerdo "La cultura genera vida y no muerte" para la erradicación de la ablación genital, durante el periodo de gobierno</v>
      </c>
      <c r="K689" s="68" t="s">
        <v>187</v>
      </c>
      <c r="M689" s="68" t="s">
        <v>85</v>
      </c>
      <c r="N689" s="24">
        <v>100</v>
      </c>
      <c r="O689" s="24">
        <v>2019</v>
      </c>
      <c r="P689" s="24">
        <v>200</v>
      </c>
      <c r="Q689" s="24">
        <v>50</v>
      </c>
      <c r="R689" s="24">
        <v>100</v>
      </c>
      <c r="S689" s="24">
        <v>150</v>
      </c>
      <c r="T689" s="24">
        <v>200</v>
      </c>
      <c r="U689" s="84">
        <v>60505001</v>
      </c>
      <c r="V689" s="61" t="s">
        <v>5193</v>
      </c>
    </row>
    <row r="690" spans="1:606" s="18" customFormat="1" ht="91" hidden="1" x14ac:dyDescent="0.3">
      <c r="A690" s="134">
        <v>687</v>
      </c>
      <c r="B690" s="68"/>
      <c r="C690" s="25" t="s">
        <v>3677</v>
      </c>
      <c r="D690" s="25" t="s">
        <v>3678</v>
      </c>
      <c r="E690" s="63" t="s">
        <v>2793</v>
      </c>
      <c r="F690" s="84" t="s">
        <v>4374</v>
      </c>
      <c r="G690" s="68" t="s">
        <v>3418</v>
      </c>
      <c r="H690" s="68" t="s">
        <v>1302</v>
      </c>
      <c r="I690" s="68" t="s">
        <v>1604</v>
      </c>
      <c r="J690" s="68" t="str">
        <f t="shared" si="10"/>
        <v>MP605060100101. Realizar 1 convocatoria de estímulos y divulgación a creaciones audiovisuales para artistas, creadores y gestores culturales de comunidadesetnicas del departamento, producidas en sus comunidades, por miembros de las mismas y sobre sus prácticas culturales, durante el periodo</v>
      </c>
      <c r="K690" s="68" t="s">
        <v>171</v>
      </c>
      <c r="M690" s="68" t="s">
        <v>85</v>
      </c>
      <c r="N690" s="24">
        <v>0</v>
      </c>
      <c r="O690" s="24">
        <v>2019</v>
      </c>
      <c r="P690" s="24">
        <v>1</v>
      </c>
      <c r="Q690" s="24">
        <v>0</v>
      </c>
      <c r="R690" s="24">
        <v>1</v>
      </c>
      <c r="S690" s="24">
        <v>1</v>
      </c>
      <c r="T690" s="24">
        <v>1</v>
      </c>
      <c r="U690" s="84">
        <v>60506001</v>
      </c>
      <c r="V690" s="61" t="s">
        <v>5194</v>
      </c>
    </row>
    <row r="691" spans="1:606" ht="36" hidden="1" customHeight="1" x14ac:dyDescent="0.3">
      <c r="A691" s="8"/>
      <c r="B691" s="12"/>
      <c r="C691" s="12"/>
      <c r="D691" s="12"/>
      <c r="E691" s="12"/>
      <c r="F691" s="12"/>
      <c r="G691" s="12"/>
      <c r="H691" s="11"/>
      <c r="I691" s="12"/>
      <c r="J691" s="12"/>
      <c r="K691" s="12"/>
      <c r="L691" s="18"/>
      <c r="M691" s="12"/>
      <c r="N691" s="12"/>
      <c r="O691" s="12"/>
      <c r="P691" s="12"/>
      <c r="Q691" s="12"/>
      <c r="R691" s="12"/>
      <c r="S691" s="12"/>
      <c r="T691" s="12"/>
      <c r="U691" s="12"/>
      <c r="V691" s="18"/>
      <c r="W691" s="18"/>
      <c r="X691" s="178">
        <f>SUBTOTAL(9,X139:X666)</f>
        <v>9</v>
      </c>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c r="CA691" s="18"/>
      <c r="CB691" s="18"/>
      <c r="CC691" s="18"/>
      <c r="CD691" s="18"/>
      <c r="CE691" s="18"/>
      <c r="CF691" s="18"/>
      <c r="CG691" s="18"/>
      <c r="CH691" s="18"/>
      <c r="CI691" s="18"/>
      <c r="CJ691" s="18"/>
      <c r="CK691" s="18"/>
      <c r="CL691" s="18"/>
      <c r="CM691" s="18"/>
      <c r="CN691" s="18"/>
      <c r="CO691" s="18"/>
      <c r="CP691" s="18"/>
      <c r="CQ691" s="18"/>
      <c r="CR691" s="18"/>
      <c r="CS691" s="18"/>
      <c r="CT691" s="18"/>
      <c r="CU691" s="18"/>
      <c r="CV691" s="18"/>
      <c r="CW691" s="18"/>
      <c r="CX691" s="18"/>
      <c r="CY691" s="18"/>
      <c r="CZ691" s="18"/>
      <c r="DA691" s="18"/>
      <c r="DB691" s="18"/>
      <c r="DC691" s="18"/>
      <c r="DD691" s="18"/>
      <c r="DE691" s="18"/>
      <c r="DF691" s="18"/>
      <c r="DG691" s="18"/>
      <c r="DH691" s="18"/>
      <c r="DI691" s="18"/>
      <c r="DJ691" s="18"/>
      <c r="DK691" s="18"/>
      <c r="DL691" s="18"/>
      <c r="DM691" s="18"/>
      <c r="DN691" s="18"/>
      <c r="DO691" s="18"/>
      <c r="DP691" s="18"/>
      <c r="DQ691" s="18"/>
      <c r="DR691" s="18"/>
      <c r="DS691" s="18"/>
      <c r="DT691" s="18"/>
      <c r="DU691" s="18"/>
      <c r="DV691" s="18"/>
      <c r="DW691" s="18"/>
      <c r="DX691" s="18"/>
      <c r="DY691" s="18"/>
      <c r="DZ691" s="18"/>
      <c r="EA691" s="18"/>
      <c r="EB691" s="18"/>
      <c r="EC691" s="18"/>
      <c r="ED691" s="18"/>
      <c r="EE691" s="18"/>
      <c r="EF691" s="18"/>
      <c r="EG691" s="18"/>
      <c r="EH691" s="18"/>
      <c r="EI691" s="18"/>
      <c r="EJ691" s="18"/>
      <c r="EK691" s="18"/>
      <c r="EL691" s="18"/>
      <c r="EM691" s="18"/>
      <c r="EN691" s="18"/>
      <c r="EO691" s="18"/>
      <c r="EP691" s="18"/>
      <c r="EQ691" s="18"/>
      <c r="ER691" s="18"/>
      <c r="ES691" s="18"/>
      <c r="ET691" s="18"/>
      <c r="EU691" s="18"/>
      <c r="EV691" s="18"/>
      <c r="EW691" s="18"/>
      <c r="EX691" s="18"/>
      <c r="EY691" s="18"/>
      <c r="EZ691" s="18"/>
      <c r="FA691" s="18"/>
      <c r="FB691" s="18"/>
      <c r="FC691" s="18"/>
      <c r="FD691" s="18"/>
      <c r="FE691" s="18"/>
      <c r="FF691" s="18"/>
      <c r="FG691" s="18"/>
      <c r="FH691" s="18"/>
      <c r="FI691" s="18"/>
      <c r="FJ691" s="18"/>
      <c r="FK691" s="18"/>
      <c r="FL691" s="18"/>
      <c r="FM691" s="18"/>
      <c r="FN691" s="18"/>
      <c r="FO691" s="18"/>
      <c r="FP691" s="18"/>
      <c r="FQ691" s="18"/>
      <c r="FR691" s="18"/>
      <c r="FS691" s="18"/>
      <c r="FT691" s="18"/>
      <c r="FU691" s="18"/>
      <c r="FV691" s="18"/>
      <c r="FW691" s="18"/>
      <c r="FX691" s="18"/>
      <c r="FY691" s="18"/>
      <c r="FZ691" s="18"/>
      <c r="GA691" s="18"/>
      <c r="GB691" s="18"/>
      <c r="GC691" s="18"/>
      <c r="GD691" s="18"/>
      <c r="GE691" s="18"/>
      <c r="GF691" s="18"/>
      <c r="GG691" s="18"/>
      <c r="GH691" s="18"/>
      <c r="GI691" s="18"/>
      <c r="GJ691" s="18"/>
      <c r="GK691" s="18"/>
      <c r="GL691" s="18"/>
      <c r="GM691" s="18"/>
      <c r="GN691" s="18"/>
      <c r="GO691" s="18"/>
      <c r="GP691" s="18"/>
      <c r="GQ691" s="18"/>
      <c r="GR691" s="18"/>
      <c r="GS691" s="18"/>
      <c r="GT691" s="18"/>
      <c r="GU691" s="18"/>
      <c r="GV691" s="18"/>
      <c r="GW691" s="18"/>
      <c r="GX691" s="18"/>
      <c r="GY691" s="18"/>
      <c r="GZ691" s="18"/>
      <c r="HA691" s="18"/>
      <c r="HB691" s="18"/>
      <c r="HC691" s="18"/>
      <c r="HD691" s="18"/>
      <c r="HE691" s="18"/>
      <c r="HF691" s="18"/>
      <c r="HG691" s="18"/>
      <c r="HH691" s="18"/>
      <c r="HI691" s="18"/>
      <c r="HJ691" s="18"/>
      <c r="HK691" s="18"/>
      <c r="HL691" s="18"/>
      <c r="HM691" s="18"/>
      <c r="HN691" s="18"/>
      <c r="HO691" s="18"/>
      <c r="HP691" s="18"/>
      <c r="HQ691" s="18"/>
      <c r="HR691" s="18"/>
      <c r="HS691" s="18"/>
      <c r="HT691" s="18"/>
      <c r="HU691" s="18"/>
      <c r="HV691" s="18"/>
      <c r="HW691" s="18"/>
      <c r="HX691" s="18"/>
      <c r="HY691" s="18"/>
      <c r="HZ691" s="18"/>
      <c r="IA691" s="18"/>
      <c r="IB691" s="18"/>
      <c r="IC691" s="18"/>
      <c r="ID691" s="18"/>
      <c r="IE691" s="18"/>
      <c r="IF691" s="18"/>
      <c r="IG691" s="18"/>
      <c r="IH691" s="18"/>
      <c r="II691" s="18"/>
      <c r="IJ691" s="18"/>
      <c r="IK691" s="18"/>
      <c r="IL691" s="18"/>
      <c r="IM691" s="18"/>
      <c r="IN691" s="18"/>
      <c r="IO691" s="18"/>
      <c r="IP691" s="18"/>
      <c r="IQ691" s="18"/>
      <c r="IR691" s="18"/>
      <c r="IS691" s="18"/>
      <c r="IT691" s="18"/>
      <c r="IU691" s="18"/>
      <c r="IV691" s="18"/>
      <c r="IW691" s="18"/>
      <c r="IX691" s="18"/>
      <c r="IY691" s="18"/>
      <c r="IZ691" s="18"/>
      <c r="JA691" s="18"/>
      <c r="JB691" s="18"/>
      <c r="JC691" s="18"/>
      <c r="JD691" s="18"/>
      <c r="JE691" s="18"/>
      <c r="JF691" s="18"/>
      <c r="JG691" s="18"/>
      <c r="JH691" s="18"/>
      <c r="JI691" s="18"/>
      <c r="JJ691" s="18"/>
      <c r="JK691" s="18"/>
      <c r="JL691" s="18"/>
      <c r="JM691" s="18"/>
      <c r="JN691" s="18"/>
      <c r="JO691" s="18"/>
      <c r="JP691" s="18"/>
      <c r="JQ691" s="18"/>
      <c r="JR691" s="18"/>
      <c r="JS691" s="18"/>
      <c r="JT691" s="18"/>
      <c r="JU691" s="18"/>
      <c r="JV691" s="18"/>
      <c r="JW691" s="18"/>
      <c r="JX691" s="18"/>
      <c r="JY691" s="18"/>
      <c r="JZ691" s="18"/>
      <c r="KA691" s="18"/>
      <c r="KB691" s="18"/>
      <c r="KC691" s="18"/>
      <c r="KD691" s="18"/>
      <c r="KE691" s="18"/>
      <c r="KF691" s="18"/>
      <c r="KG691" s="18"/>
      <c r="KH691" s="18"/>
      <c r="KI691" s="18"/>
      <c r="KJ691" s="18"/>
      <c r="KK691" s="18"/>
      <c r="KL691" s="18"/>
      <c r="KM691" s="18"/>
      <c r="KN691" s="18"/>
      <c r="KO691" s="18"/>
      <c r="KP691" s="18"/>
      <c r="KQ691" s="18"/>
      <c r="KR691" s="18"/>
      <c r="KS691" s="18"/>
      <c r="KT691" s="18"/>
      <c r="KU691" s="18"/>
      <c r="KV691" s="18"/>
      <c r="KW691" s="18"/>
      <c r="KX691" s="18"/>
      <c r="KY691" s="18"/>
      <c r="KZ691" s="18"/>
      <c r="LA691" s="18"/>
      <c r="LB691" s="18"/>
      <c r="LC691" s="18"/>
      <c r="LD691" s="18"/>
      <c r="LE691" s="18"/>
      <c r="LF691" s="18"/>
      <c r="LG691" s="18"/>
      <c r="LH691" s="18"/>
      <c r="LI691" s="18"/>
      <c r="LJ691" s="18"/>
      <c r="LK691" s="18"/>
      <c r="LL691" s="18"/>
      <c r="LM691" s="18"/>
      <c r="LN691" s="18"/>
      <c r="LO691" s="18"/>
      <c r="LP691" s="18"/>
      <c r="LQ691" s="18"/>
      <c r="LR691" s="18"/>
      <c r="LS691" s="18"/>
      <c r="LT691" s="18"/>
      <c r="LU691" s="18"/>
      <c r="LV691" s="18"/>
      <c r="LW691" s="18"/>
      <c r="LX691" s="18"/>
      <c r="LY691" s="18"/>
      <c r="LZ691" s="18"/>
      <c r="MA691" s="18"/>
      <c r="MB691" s="18"/>
      <c r="MC691" s="18"/>
      <c r="MD691" s="18"/>
      <c r="ME691" s="18"/>
      <c r="MF691" s="18"/>
      <c r="MG691" s="18"/>
      <c r="MH691" s="18"/>
      <c r="MI691" s="18"/>
      <c r="MJ691" s="18"/>
      <c r="MK691" s="18"/>
      <c r="ML691" s="18"/>
      <c r="MM691" s="18"/>
      <c r="MN691" s="18"/>
      <c r="MO691" s="18"/>
      <c r="MP691" s="18"/>
      <c r="MQ691" s="18"/>
      <c r="MR691" s="18"/>
      <c r="MS691" s="18"/>
      <c r="MT691" s="18"/>
      <c r="MU691" s="18"/>
      <c r="MV691" s="18"/>
      <c r="MW691" s="18"/>
      <c r="MX691" s="18"/>
      <c r="MY691" s="18"/>
      <c r="MZ691" s="18"/>
      <c r="NA691" s="18"/>
      <c r="NB691" s="18"/>
      <c r="NC691" s="18"/>
      <c r="ND691" s="18"/>
      <c r="NE691" s="18"/>
      <c r="NF691" s="18"/>
      <c r="NG691" s="18"/>
      <c r="NH691" s="18"/>
      <c r="NI691" s="18"/>
      <c r="NJ691" s="18"/>
      <c r="NK691" s="18"/>
      <c r="NL691" s="18"/>
      <c r="NM691" s="18"/>
      <c r="NN691" s="18"/>
      <c r="NO691" s="18"/>
      <c r="NP691" s="18"/>
      <c r="NQ691" s="18"/>
      <c r="NR691" s="18"/>
      <c r="NS691" s="18"/>
      <c r="NT691" s="18"/>
      <c r="NU691" s="18"/>
      <c r="NV691" s="18"/>
      <c r="NW691" s="18"/>
      <c r="NX691" s="18"/>
      <c r="NY691" s="18"/>
      <c r="NZ691" s="18"/>
      <c r="OA691" s="18"/>
      <c r="OB691" s="18"/>
      <c r="OC691" s="18"/>
      <c r="OD691" s="18"/>
      <c r="OE691" s="18"/>
      <c r="OF691" s="18"/>
      <c r="OG691" s="18"/>
      <c r="OH691" s="18"/>
      <c r="OI691" s="18"/>
      <c r="OJ691" s="18"/>
      <c r="OK691" s="18"/>
      <c r="OL691" s="18"/>
      <c r="OM691" s="18"/>
      <c r="ON691" s="18"/>
      <c r="OO691" s="18"/>
      <c r="OP691" s="18"/>
      <c r="OQ691" s="18"/>
      <c r="OR691" s="18"/>
      <c r="OS691" s="18"/>
      <c r="OT691" s="18"/>
      <c r="OU691" s="18"/>
      <c r="OV691" s="18"/>
      <c r="OW691" s="18"/>
      <c r="OX691" s="18"/>
      <c r="OY691" s="18"/>
      <c r="OZ691" s="18"/>
      <c r="PA691" s="18"/>
      <c r="PB691" s="18"/>
      <c r="PC691" s="18"/>
      <c r="PD691" s="18"/>
      <c r="PE691" s="18"/>
      <c r="PF691" s="18"/>
      <c r="PG691" s="18"/>
      <c r="PH691" s="18"/>
      <c r="PI691" s="18"/>
      <c r="PJ691" s="18"/>
      <c r="PK691" s="18"/>
      <c r="PL691" s="18"/>
      <c r="PM691" s="18"/>
      <c r="PN691" s="18"/>
      <c r="PO691" s="18"/>
      <c r="PP691" s="18"/>
      <c r="PQ691" s="18"/>
      <c r="PR691" s="18"/>
      <c r="PS691" s="18"/>
      <c r="PT691" s="18"/>
      <c r="PU691" s="18"/>
      <c r="PV691" s="18"/>
      <c r="PW691" s="18"/>
      <c r="PX691" s="18"/>
      <c r="PY691" s="18"/>
      <c r="PZ691" s="18"/>
      <c r="QA691" s="18"/>
      <c r="QB691" s="18"/>
      <c r="QC691" s="18"/>
      <c r="QD691" s="18"/>
      <c r="QE691" s="18"/>
      <c r="QF691" s="18"/>
      <c r="QG691" s="18"/>
      <c r="QH691" s="18"/>
      <c r="QI691" s="18"/>
      <c r="QJ691" s="18"/>
      <c r="QK691" s="18"/>
      <c r="QL691" s="18"/>
      <c r="QM691" s="18"/>
      <c r="QN691" s="18"/>
      <c r="QO691" s="18"/>
      <c r="QP691" s="18"/>
      <c r="QQ691" s="18"/>
      <c r="QR691" s="18"/>
      <c r="QS691" s="18"/>
      <c r="QT691" s="18"/>
      <c r="QU691" s="18"/>
      <c r="QV691" s="18"/>
      <c r="QW691" s="18"/>
      <c r="QX691" s="18"/>
      <c r="QY691" s="18"/>
      <c r="QZ691" s="18"/>
      <c r="RA691" s="18"/>
      <c r="RB691" s="18"/>
      <c r="RC691" s="18"/>
      <c r="RD691" s="18"/>
      <c r="RE691" s="18"/>
      <c r="RF691" s="18"/>
      <c r="RG691" s="18"/>
      <c r="RH691" s="18"/>
      <c r="RI691" s="18"/>
      <c r="RJ691" s="18"/>
      <c r="RK691" s="18"/>
      <c r="RL691" s="18"/>
      <c r="RM691" s="18"/>
      <c r="RN691" s="18"/>
      <c r="RO691" s="18"/>
      <c r="RP691" s="18"/>
      <c r="RQ691" s="18"/>
      <c r="RR691" s="18"/>
      <c r="RS691" s="18"/>
      <c r="RT691" s="18"/>
      <c r="RU691" s="18"/>
      <c r="RV691" s="18"/>
      <c r="RW691" s="18"/>
      <c r="RX691" s="18"/>
      <c r="RY691" s="18"/>
      <c r="RZ691" s="18"/>
      <c r="SA691" s="18"/>
      <c r="SB691" s="18"/>
      <c r="SC691" s="18"/>
      <c r="SD691" s="18"/>
      <c r="SE691" s="18"/>
      <c r="SF691" s="18"/>
      <c r="SG691" s="18"/>
      <c r="SH691" s="18"/>
      <c r="SI691" s="18"/>
      <c r="SJ691" s="18"/>
      <c r="SK691" s="18"/>
      <c r="SL691" s="18"/>
      <c r="SM691" s="18"/>
      <c r="SN691" s="18"/>
      <c r="SO691" s="18"/>
      <c r="SP691" s="18"/>
      <c r="SQ691" s="18"/>
      <c r="SR691" s="18"/>
      <c r="SS691" s="18"/>
      <c r="ST691" s="18"/>
      <c r="SU691" s="18"/>
      <c r="SV691" s="18"/>
      <c r="SW691" s="18"/>
      <c r="SX691" s="18"/>
      <c r="SY691" s="18"/>
      <c r="SZ691" s="18"/>
      <c r="TA691" s="18"/>
      <c r="TB691" s="18"/>
      <c r="TC691" s="18"/>
      <c r="TD691" s="18"/>
      <c r="TE691" s="18"/>
      <c r="TF691" s="18"/>
      <c r="TG691" s="18"/>
      <c r="TH691" s="18"/>
      <c r="TI691" s="18"/>
      <c r="TJ691" s="18"/>
      <c r="TK691" s="18"/>
      <c r="TL691" s="18"/>
      <c r="TM691" s="18"/>
      <c r="TN691" s="18"/>
      <c r="TO691" s="18"/>
      <c r="TP691" s="18"/>
      <c r="TQ691" s="18"/>
      <c r="TR691" s="18"/>
      <c r="TS691" s="18"/>
      <c r="TT691" s="18"/>
      <c r="TU691" s="18"/>
      <c r="TV691" s="18"/>
      <c r="TW691" s="18"/>
      <c r="TX691" s="18"/>
      <c r="TY691" s="18"/>
      <c r="TZ691" s="18"/>
      <c r="UA691" s="18"/>
      <c r="UB691" s="18"/>
      <c r="UC691" s="18"/>
      <c r="UD691" s="18"/>
      <c r="UE691" s="18"/>
      <c r="UF691" s="18"/>
      <c r="UG691" s="18"/>
      <c r="UH691" s="18"/>
      <c r="UI691" s="18"/>
      <c r="UJ691" s="18"/>
      <c r="UK691" s="18"/>
      <c r="UL691" s="18"/>
      <c r="UM691" s="18"/>
      <c r="UN691" s="18"/>
      <c r="UO691" s="18"/>
      <c r="UP691" s="18"/>
      <c r="UQ691" s="18"/>
      <c r="UR691" s="18"/>
      <c r="US691" s="18"/>
      <c r="UT691" s="18"/>
      <c r="UU691" s="18"/>
      <c r="UV691" s="18"/>
      <c r="UW691" s="18"/>
      <c r="UX691" s="18"/>
      <c r="UY691" s="18"/>
      <c r="UZ691" s="18"/>
      <c r="VA691" s="18"/>
      <c r="VB691" s="18"/>
      <c r="VC691" s="18"/>
      <c r="VD691" s="18"/>
      <c r="VE691" s="18"/>
      <c r="VF691" s="18"/>
      <c r="VG691" s="18"/>
      <c r="VH691" s="18"/>
      <c r="VI691" s="18"/>
      <c r="VJ691" s="18"/>
      <c r="VK691" s="18"/>
      <c r="VL691" s="18"/>
      <c r="VM691" s="18"/>
      <c r="VN691" s="18"/>
      <c r="VO691" s="18"/>
      <c r="VP691" s="18"/>
      <c r="VQ691" s="18"/>
      <c r="VR691" s="18"/>
      <c r="VS691" s="18"/>
      <c r="VT691" s="18"/>
      <c r="VU691" s="18"/>
      <c r="VV691" s="18"/>
      <c r="VW691" s="18"/>
      <c r="VX691" s="18"/>
      <c r="VY691" s="18"/>
      <c r="VZ691" s="18"/>
      <c r="WA691" s="18"/>
      <c r="WB691" s="18"/>
      <c r="WC691" s="18"/>
      <c r="WD691" s="18"/>
      <c r="WE691" s="18"/>
      <c r="WF691" s="18"/>
      <c r="WG691" s="18"/>
      <c r="WH691" s="18"/>
    </row>
    <row r="692" spans="1:606" ht="24.75" customHeight="1" x14ac:dyDescent="0.3">
      <c r="A692" s="8"/>
      <c r="B692" s="12"/>
      <c r="C692" s="12"/>
      <c r="D692" s="12"/>
      <c r="E692" s="12"/>
      <c r="F692" s="12"/>
      <c r="G692" s="12"/>
      <c r="H692" s="11"/>
      <c r="I692" s="12"/>
      <c r="J692" s="12"/>
      <c r="K692" s="12"/>
      <c r="L692" s="18"/>
      <c r="M692" s="12"/>
      <c r="N692" s="12"/>
      <c r="O692" s="12"/>
      <c r="P692" s="12"/>
      <c r="Q692" s="12"/>
      <c r="R692" s="12"/>
      <c r="S692" s="12"/>
      <c r="T692" s="12"/>
      <c r="U692" s="12"/>
      <c r="V692" s="18"/>
      <c r="W692" s="18"/>
      <c r="X692" s="17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c r="CA692" s="18"/>
      <c r="CB692" s="18"/>
      <c r="CC692" s="18"/>
      <c r="CD692" s="18"/>
      <c r="CE692" s="18"/>
      <c r="CF692" s="18"/>
      <c r="CG692" s="18"/>
      <c r="CH692" s="18"/>
      <c r="CI692" s="18"/>
      <c r="CJ692" s="18"/>
      <c r="CK692" s="18"/>
      <c r="CL692" s="18"/>
      <c r="CM692" s="18"/>
      <c r="CN692" s="18"/>
      <c r="CO692" s="18"/>
      <c r="CP692" s="18"/>
      <c r="CQ692" s="18"/>
      <c r="CR692" s="18"/>
      <c r="CS692" s="18"/>
      <c r="CT692" s="18"/>
      <c r="CU692" s="18"/>
      <c r="CV692" s="18"/>
      <c r="CW692" s="18"/>
      <c r="CX692" s="18"/>
      <c r="CY692" s="18"/>
      <c r="CZ692" s="18"/>
      <c r="DA692" s="18"/>
      <c r="DB692" s="18"/>
      <c r="DC692" s="18"/>
      <c r="DD692" s="18"/>
      <c r="DE692" s="18"/>
      <c r="DF692" s="18"/>
      <c r="DG692" s="18"/>
      <c r="DH692" s="18"/>
      <c r="DI692" s="18"/>
      <c r="DJ692" s="18"/>
      <c r="DK692" s="18"/>
      <c r="DL692" s="18"/>
      <c r="DM692" s="18"/>
      <c r="DN692" s="18"/>
      <c r="DO692" s="18"/>
      <c r="DP692" s="18"/>
      <c r="DQ692" s="18"/>
      <c r="DR692" s="18"/>
      <c r="DS692" s="18"/>
      <c r="DT692" s="18"/>
      <c r="DU692" s="18"/>
      <c r="DV692" s="18"/>
      <c r="DW692" s="18"/>
      <c r="DX692" s="18"/>
      <c r="DY692" s="18"/>
      <c r="DZ692" s="18"/>
      <c r="EA692" s="18"/>
      <c r="EB692" s="18"/>
      <c r="EC692" s="18"/>
      <c r="ED692" s="18"/>
      <c r="EE692" s="18"/>
      <c r="EF692" s="18"/>
      <c r="EG692" s="18"/>
      <c r="EH692" s="18"/>
      <c r="EI692" s="18"/>
      <c r="EJ692" s="18"/>
      <c r="EK692" s="18"/>
      <c r="EL692" s="18"/>
      <c r="EM692" s="18"/>
      <c r="EN692" s="18"/>
      <c r="EO692" s="18"/>
      <c r="EP692" s="18"/>
      <c r="EQ692" s="18"/>
      <c r="ER692" s="18"/>
      <c r="ES692" s="18"/>
      <c r="ET692" s="18"/>
      <c r="EU692" s="18"/>
      <c r="EV692" s="18"/>
      <c r="EW692" s="18"/>
      <c r="EX692" s="18"/>
      <c r="EY692" s="18"/>
      <c r="EZ692" s="18"/>
      <c r="FA692" s="18"/>
      <c r="FB692" s="18"/>
      <c r="FC692" s="18"/>
      <c r="FD692" s="18"/>
      <c r="FE692" s="18"/>
      <c r="FF692" s="18"/>
      <c r="FG692" s="18"/>
      <c r="FH692" s="18"/>
      <c r="FI692" s="18"/>
      <c r="FJ692" s="18"/>
      <c r="FK692" s="18"/>
      <c r="FL692" s="18"/>
      <c r="FM692" s="18"/>
      <c r="FN692" s="18"/>
      <c r="FO692" s="18"/>
      <c r="FP692" s="18"/>
      <c r="FQ692" s="18"/>
      <c r="FR692" s="18"/>
      <c r="FS692" s="18"/>
      <c r="FT692" s="18"/>
      <c r="FU692" s="18"/>
      <c r="FV692" s="18"/>
      <c r="FW692" s="18"/>
      <c r="FX692" s="18"/>
      <c r="FY692" s="18"/>
      <c r="FZ692" s="18"/>
      <c r="GA692" s="18"/>
      <c r="GB692" s="18"/>
      <c r="GC692" s="18"/>
      <c r="GD692" s="18"/>
      <c r="GE692" s="18"/>
      <c r="GF692" s="18"/>
      <c r="GG692" s="18"/>
      <c r="GH692" s="18"/>
      <c r="GI692" s="18"/>
      <c r="GJ692" s="18"/>
      <c r="GK692" s="18"/>
      <c r="GL692" s="18"/>
      <c r="GM692" s="18"/>
      <c r="GN692" s="18"/>
      <c r="GO692" s="18"/>
      <c r="GP692" s="18"/>
      <c r="GQ692" s="18"/>
      <c r="GR692" s="18"/>
      <c r="GS692" s="18"/>
      <c r="GT692" s="18"/>
      <c r="GU692" s="18"/>
      <c r="GV692" s="18"/>
      <c r="GW692" s="18"/>
      <c r="GX692" s="18"/>
      <c r="GY692" s="18"/>
      <c r="GZ692" s="18"/>
      <c r="HA692" s="18"/>
      <c r="HB692" s="18"/>
      <c r="HC692" s="18"/>
      <c r="HD692" s="18"/>
      <c r="HE692" s="18"/>
      <c r="HF692" s="18"/>
      <c r="HG692" s="18"/>
      <c r="HH692" s="18"/>
      <c r="HI692" s="18"/>
      <c r="HJ692" s="18"/>
      <c r="HK692" s="18"/>
      <c r="HL692" s="18"/>
      <c r="HM692" s="18"/>
      <c r="HN692" s="18"/>
      <c r="HO692" s="18"/>
      <c r="HP692" s="18"/>
      <c r="HQ692" s="18"/>
      <c r="HR692" s="18"/>
      <c r="HS692" s="18"/>
      <c r="HT692" s="18"/>
      <c r="HU692" s="18"/>
      <c r="HV692" s="18"/>
      <c r="HW692" s="18"/>
      <c r="HX692" s="18"/>
      <c r="HY692" s="18"/>
      <c r="HZ692" s="18"/>
      <c r="IA692" s="18"/>
      <c r="IB692" s="18"/>
      <c r="IC692" s="18"/>
      <c r="ID692" s="18"/>
      <c r="IE692" s="18"/>
      <c r="IF692" s="18"/>
      <c r="IG692" s="18"/>
      <c r="IH692" s="18"/>
      <c r="II692" s="18"/>
      <c r="IJ692" s="18"/>
      <c r="IK692" s="18"/>
      <c r="IL692" s="18"/>
      <c r="IM692" s="18"/>
      <c r="IN692" s="18"/>
      <c r="IO692" s="18"/>
      <c r="IP692" s="18"/>
      <c r="IQ692" s="18"/>
      <c r="IR692" s="18"/>
      <c r="IS692" s="18"/>
      <c r="IT692" s="18"/>
      <c r="IU692" s="18"/>
      <c r="IV692" s="18"/>
      <c r="IW692" s="18"/>
      <c r="IX692" s="18"/>
      <c r="IY692" s="18"/>
      <c r="IZ692" s="18"/>
      <c r="JA692" s="18"/>
      <c r="JB692" s="18"/>
      <c r="JC692" s="18"/>
      <c r="JD692" s="18"/>
      <c r="JE692" s="18"/>
      <c r="JF692" s="18"/>
      <c r="JG692" s="18"/>
      <c r="JH692" s="18"/>
      <c r="JI692" s="18"/>
      <c r="JJ692" s="18"/>
      <c r="JK692" s="18"/>
      <c r="JL692" s="18"/>
      <c r="JM692" s="18"/>
      <c r="JN692" s="18"/>
      <c r="JO692" s="18"/>
      <c r="JP692" s="18"/>
      <c r="JQ692" s="18"/>
      <c r="JR692" s="18"/>
      <c r="JS692" s="18"/>
      <c r="JT692" s="18"/>
      <c r="JU692" s="18"/>
      <c r="JV692" s="18"/>
      <c r="JW692" s="18"/>
      <c r="JX692" s="18"/>
      <c r="JY692" s="18"/>
      <c r="JZ692" s="18"/>
      <c r="KA692" s="18"/>
      <c r="KB692" s="18"/>
      <c r="KC692" s="18"/>
      <c r="KD692" s="18"/>
      <c r="KE692" s="18"/>
      <c r="KF692" s="18"/>
      <c r="KG692" s="18"/>
      <c r="KH692" s="18"/>
      <c r="KI692" s="18"/>
      <c r="KJ692" s="18"/>
      <c r="KK692" s="18"/>
      <c r="KL692" s="18"/>
      <c r="KM692" s="18"/>
      <c r="KN692" s="18"/>
      <c r="KO692" s="18"/>
      <c r="KP692" s="18"/>
      <c r="KQ692" s="18"/>
      <c r="KR692" s="18"/>
      <c r="KS692" s="18"/>
      <c r="KT692" s="18"/>
      <c r="KU692" s="18"/>
      <c r="KV692" s="18"/>
      <c r="KW692" s="18"/>
      <c r="KX692" s="18"/>
      <c r="KY692" s="18"/>
      <c r="KZ692" s="18"/>
      <c r="LA692" s="18"/>
      <c r="LB692" s="18"/>
      <c r="LC692" s="18"/>
      <c r="LD692" s="18"/>
      <c r="LE692" s="18"/>
      <c r="LF692" s="18"/>
      <c r="LG692" s="18"/>
      <c r="LH692" s="18"/>
      <c r="LI692" s="18"/>
      <c r="LJ692" s="18"/>
      <c r="LK692" s="18"/>
      <c r="LL692" s="18"/>
      <c r="LM692" s="18"/>
      <c r="LN692" s="18"/>
      <c r="LO692" s="18"/>
      <c r="LP692" s="18"/>
      <c r="LQ692" s="18"/>
      <c r="LR692" s="18"/>
      <c r="LS692" s="18"/>
      <c r="LT692" s="18"/>
      <c r="LU692" s="18"/>
      <c r="LV692" s="18"/>
      <c r="LW692" s="18"/>
      <c r="LX692" s="18"/>
      <c r="LY692" s="18"/>
      <c r="LZ692" s="18"/>
      <c r="MA692" s="18"/>
      <c r="MB692" s="18"/>
      <c r="MC692" s="18"/>
      <c r="MD692" s="18"/>
      <c r="ME692" s="18"/>
      <c r="MF692" s="18"/>
      <c r="MG692" s="18"/>
      <c r="MH692" s="18"/>
      <c r="MI692" s="18"/>
      <c r="MJ692" s="18"/>
      <c r="MK692" s="18"/>
      <c r="ML692" s="18"/>
      <c r="MM692" s="18"/>
      <c r="MN692" s="18"/>
      <c r="MO692" s="18"/>
      <c r="MP692" s="18"/>
      <c r="MQ692" s="18"/>
      <c r="MR692" s="18"/>
      <c r="MS692" s="18"/>
      <c r="MT692" s="18"/>
      <c r="MU692" s="18"/>
      <c r="MV692" s="18"/>
      <c r="MW692" s="18"/>
      <c r="MX692" s="18"/>
      <c r="MY692" s="18"/>
      <c r="MZ692" s="18"/>
      <c r="NA692" s="18"/>
      <c r="NB692" s="18"/>
      <c r="NC692" s="18"/>
      <c r="ND692" s="18"/>
      <c r="NE692" s="18"/>
      <c r="NF692" s="18"/>
      <c r="NG692" s="18"/>
      <c r="NH692" s="18"/>
      <c r="NI692" s="18"/>
      <c r="NJ692" s="18"/>
      <c r="NK692" s="18"/>
      <c r="NL692" s="18"/>
      <c r="NM692" s="18"/>
      <c r="NN692" s="18"/>
      <c r="NO692" s="18"/>
      <c r="NP692" s="18"/>
      <c r="NQ692" s="18"/>
      <c r="NR692" s="18"/>
      <c r="NS692" s="18"/>
      <c r="NT692" s="18"/>
      <c r="NU692" s="18"/>
      <c r="NV692" s="18"/>
      <c r="NW692" s="18"/>
      <c r="NX692" s="18"/>
      <c r="NY692" s="18"/>
      <c r="NZ692" s="18"/>
      <c r="OA692" s="18"/>
      <c r="OB692" s="18"/>
      <c r="OC692" s="18"/>
      <c r="OD692" s="18"/>
      <c r="OE692" s="18"/>
      <c r="OF692" s="18"/>
      <c r="OG692" s="18"/>
      <c r="OH692" s="18"/>
      <c r="OI692" s="18"/>
      <c r="OJ692" s="18"/>
      <c r="OK692" s="18"/>
      <c r="OL692" s="18"/>
      <c r="OM692" s="18"/>
      <c r="ON692" s="18"/>
      <c r="OO692" s="18"/>
      <c r="OP692" s="18"/>
      <c r="OQ692" s="18"/>
      <c r="OR692" s="18"/>
      <c r="OS692" s="18"/>
      <c r="OT692" s="18"/>
      <c r="OU692" s="18"/>
      <c r="OV692" s="18"/>
      <c r="OW692" s="18"/>
      <c r="OX692" s="18"/>
      <c r="OY692" s="18"/>
      <c r="OZ692" s="18"/>
      <c r="PA692" s="18"/>
      <c r="PB692" s="18"/>
      <c r="PC692" s="18"/>
      <c r="PD692" s="18"/>
      <c r="PE692" s="18"/>
      <c r="PF692" s="18"/>
      <c r="PG692" s="18"/>
      <c r="PH692" s="18"/>
      <c r="PI692" s="18"/>
      <c r="PJ692" s="18"/>
      <c r="PK692" s="18"/>
      <c r="PL692" s="18"/>
      <c r="PM692" s="18"/>
      <c r="PN692" s="18"/>
      <c r="PO692" s="18"/>
      <c r="PP692" s="18"/>
      <c r="PQ692" s="18"/>
      <c r="PR692" s="18"/>
      <c r="PS692" s="18"/>
      <c r="PT692" s="18"/>
      <c r="PU692" s="18"/>
      <c r="PV692" s="18"/>
      <c r="PW692" s="18"/>
      <c r="PX692" s="18"/>
      <c r="PY692" s="18"/>
      <c r="PZ692" s="18"/>
      <c r="QA692" s="18"/>
      <c r="QB692" s="18"/>
      <c r="QC692" s="18"/>
      <c r="QD692" s="18"/>
      <c r="QE692" s="18"/>
      <c r="QF692" s="18"/>
      <c r="QG692" s="18"/>
      <c r="QH692" s="18"/>
      <c r="QI692" s="18"/>
      <c r="QJ692" s="18"/>
      <c r="QK692" s="18"/>
      <c r="QL692" s="18"/>
      <c r="QM692" s="18"/>
      <c r="QN692" s="18"/>
      <c r="QO692" s="18"/>
      <c r="QP692" s="18"/>
      <c r="QQ692" s="18"/>
      <c r="QR692" s="18"/>
      <c r="QS692" s="18"/>
      <c r="QT692" s="18"/>
      <c r="QU692" s="18"/>
      <c r="QV692" s="18"/>
      <c r="QW692" s="18"/>
      <c r="QX692" s="18"/>
      <c r="QY692" s="18"/>
      <c r="QZ692" s="18"/>
      <c r="RA692" s="18"/>
      <c r="RB692" s="18"/>
      <c r="RC692" s="18"/>
      <c r="RD692" s="18"/>
      <c r="RE692" s="18"/>
      <c r="RF692" s="18"/>
      <c r="RG692" s="18"/>
      <c r="RH692" s="18"/>
      <c r="RI692" s="18"/>
      <c r="RJ692" s="18"/>
      <c r="RK692" s="18"/>
      <c r="RL692" s="18"/>
      <c r="RM692" s="18"/>
      <c r="RN692" s="18"/>
      <c r="RO692" s="18"/>
      <c r="RP692" s="18"/>
      <c r="RQ692" s="18"/>
      <c r="RR692" s="18"/>
      <c r="RS692" s="18"/>
      <c r="RT692" s="18"/>
      <c r="RU692" s="18"/>
      <c r="RV692" s="18"/>
      <c r="RW692" s="18"/>
      <c r="RX692" s="18"/>
      <c r="RY692" s="18"/>
      <c r="RZ692" s="18"/>
      <c r="SA692" s="18"/>
      <c r="SB692" s="18"/>
      <c r="SC692" s="18"/>
      <c r="SD692" s="18"/>
      <c r="SE692" s="18"/>
      <c r="SF692" s="18"/>
      <c r="SG692" s="18"/>
      <c r="SH692" s="18"/>
      <c r="SI692" s="18"/>
      <c r="SJ692" s="18"/>
      <c r="SK692" s="18"/>
      <c r="SL692" s="18"/>
      <c r="SM692" s="18"/>
      <c r="SN692" s="18"/>
      <c r="SO692" s="18"/>
      <c r="SP692" s="18"/>
      <c r="SQ692" s="18"/>
      <c r="SR692" s="18"/>
      <c r="SS692" s="18"/>
      <c r="ST692" s="18"/>
      <c r="SU692" s="18"/>
      <c r="SV692" s="18"/>
      <c r="SW692" s="18"/>
      <c r="SX692" s="18"/>
      <c r="SY692" s="18"/>
      <c r="SZ692" s="18"/>
      <c r="TA692" s="18"/>
      <c r="TB692" s="18"/>
      <c r="TC692" s="18"/>
      <c r="TD692" s="18"/>
      <c r="TE692" s="18"/>
      <c r="TF692" s="18"/>
      <c r="TG692" s="18"/>
      <c r="TH692" s="18"/>
      <c r="TI692" s="18"/>
      <c r="TJ692" s="18"/>
      <c r="TK692" s="18"/>
      <c r="TL692" s="18"/>
      <c r="TM692" s="18"/>
      <c r="TN692" s="18"/>
      <c r="TO692" s="18"/>
      <c r="TP692" s="18"/>
      <c r="TQ692" s="18"/>
      <c r="TR692" s="18"/>
      <c r="TS692" s="18"/>
      <c r="TT692" s="18"/>
      <c r="TU692" s="18"/>
      <c r="TV692" s="18"/>
      <c r="TW692" s="18"/>
      <c r="TX692" s="18"/>
      <c r="TY692" s="18"/>
      <c r="TZ692" s="18"/>
      <c r="UA692" s="18"/>
      <c r="UB692" s="18"/>
      <c r="UC692" s="18"/>
      <c r="UD692" s="18"/>
      <c r="UE692" s="18"/>
      <c r="UF692" s="18"/>
      <c r="UG692" s="18"/>
      <c r="UH692" s="18"/>
      <c r="UI692" s="18"/>
      <c r="UJ692" s="18"/>
      <c r="UK692" s="18"/>
      <c r="UL692" s="18"/>
      <c r="UM692" s="18"/>
      <c r="UN692" s="18"/>
      <c r="UO692" s="18"/>
      <c r="UP692" s="18"/>
      <c r="UQ692" s="18"/>
      <c r="UR692" s="18"/>
      <c r="US692" s="18"/>
      <c r="UT692" s="18"/>
      <c r="UU692" s="18"/>
      <c r="UV692" s="18"/>
      <c r="UW692" s="18"/>
      <c r="UX692" s="18"/>
      <c r="UY692" s="18"/>
      <c r="UZ692" s="18"/>
      <c r="VA692" s="18"/>
      <c r="VB692" s="18"/>
      <c r="VC692" s="18"/>
      <c r="VD692" s="18"/>
      <c r="VE692" s="18"/>
      <c r="VF692" s="18"/>
      <c r="VG692" s="18"/>
      <c r="VH692" s="18"/>
      <c r="VI692" s="18"/>
      <c r="VJ692" s="18"/>
      <c r="VK692" s="18"/>
      <c r="VL692" s="18"/>
      <c r="VM692" s="18"/>
      <c r="VN692" s="18"/>
      <c r="VO692" s="18"/>
      <c r="VP692" s="18"/>
      <c r="VQ692" s="18"/>
      <c r="VR692" s="18"/>
      <c r="VS692" s="18"/>
      <c r="VT692" s="18"/>
      <c r="VU692" s="18"/>
      <c r="VV692" s="18"/>
      <c r="VW692" s="18"/>
      <c r="VX692" s="18"/>
      <c r="VY692" s="18"/>
      <c r="VZ692" s="18"/>
      <c r="WA692" s="18"/>
      <c r="WB692" s="18"/>
      <c r="WC692" s="18"/>
      <c r="WD692" s="18"/>
      <c r="WE692" s="18"/>
      <c r="WF692" s="18"/>
      <c r="WG692" s="18"/>
      <c r="WH692" s="18"/>
    </row>
    <row r="693" spans="1:606" ht="34.5" customHeight="1" x14ac:dyDescent="0.3">
      <c r="A693" s="8"/>
      <c r="B693" s="12"/>
      <c r="C693" s="12"/>
      <c r="D693" s="12"/>
      <c r="E693" s="12"/>
      <c r="F693" s="12"/>
      <c r="G693" s="12"/>
      <c r="H693" s="11"/>
      <c r="I693" s="8"/>
      <c r="J693" s="8"/>
      <c r="K693" s="8"/>
      <c r="L693" s="18"/>
      <c r="M693" s="8"/>
      <c r="N693" s="8"/>
      <c r="O693" s="8"/>
      <c r="P693" s="8"/>
      <c r="Q693" s="8"/>
      <c r="R693" s="8"/>
      <c r="S693" s="8"/>
      <c r="T693" s="8"/>
      <c r="U693" s="12"/>
      <c r="V693" s="18"/>
      <c r="W693" s="18"/>
      <c r="X693" s="17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c r="CA693" s="18"/>
      <c r="CB693" s="18"/>
      <c r="CC693" s="18"/>
      <c r="CD693" s="18"/>
      <c r="CE693" s="18"/>
      <c r="CF693" s="18"/>
      <c r="CG693" s="18"/>
      <c r="CH693" s="18"/>
      <c r="CI693" s="18"/>
      <c r="CJ693" s="18"/>
      <c r="CK693" s="18"/>
      <c r="CL693" s="18"/>
      <c r="CM693" s="18"/>
      <c r="CN693" s="18"/>
      <c r="CO693" s="18"/>
      <c r="CP693" s="18"/>
      <c r="CQ693" s="18"/>
      <c r="CR693" s="18"/>
      <c r="CS693" s="18"/>
      <c r="CT693" s="18"/>
      <c r="CU693" s="18"/>
      <c r="CV693" s="18"/>
      <c r="CW693" s="18"/>
      <c r="CX693" s="18"/>
      <c r="CY693" s="18"/>
      <c r="CZ693" s="18"/>
      <c r="DA693" s="18"/>
      <c r="DB693" s="18"/>
      <c r="DC693" s="18"/>
      <c r="DD693" s="18"/>
      <c r="DE693" s="18"/>
      <c r="DF693" s="18"/>
      <c r="DG693" s="18"/>
      <c r="DH693" s="18"/>
      <c r="DI693" s="18"/>
      <c r="DJ693" s="18"/>
      <c r="DK693" s="18"/>
      <c r="DL693" s="18"/>
      <c r="DM693" s="18"/>
      <c r="DN693" s="18"/>
      <c r="DO693" s="18"/>
      <c r="DP693" s="18"/>
      <c r="DQ693" s="18"/>
      <c r="DR693" s="18"/>
      <c r="DS693" s="18"/>
      <c r="DT693" s="18"/>
      <c r="DU693" s="18"/>
      <c r="DV693" s="18"/>
      <c r="DW693" s="18"/>
      <c r="DX693" s="18"/>
      <c r="DY693" s="18"/>
      <c r="DZ693" s="18"/>
      <c r="EA693" s="18"/>
      <c r="EB693" s="18"/>
      <c r="EC693" s="18"/>
      <c r="ED693" s="18"/>
      <c r="EE693" s="18"/>
      <c r="EF693" s="18"/>
      <c r="EG693" s="18"/>
      <c r="EH693" s="18"/>
      <c r="EI693" s="18"/>
      <c r="EJ693" s="18"/>
      <c r="EK693" s="18"/>
      <c r="EL693" s="18"/>
      <c r="EM693" s="18"/>
      <c r="EN693" s="18"/>
      <c r="EO693" s="18"/>
      <c r="EP693" s="18"/>
      <c r="EQ693" s="18"/>
      <c r="ER693" s="18"/>
      <c r="ES693" s="18"/>
      <c r="ET693" s="18"/>
      <c r="EU693" s="18"/>
      <c r="EV693" s="18"/>
      <c r="EW693" s="18"/>
      <c r="EX693" s="18"/>
      <c r="EY693" s="18"/>
      <c r="EZ693" s="18"/>
      <c r="FA693" s="18"/>
      <c r="FB693" s="18"/>
      <c r="FC693" s="18"/>
      <c r="FD693" s="18"/>
      <c r="FE693" s="18"/>
      <c r="FF693" s="18"/>
      <c r="FG693" s="18"/>
      <c r="FH693" s="18"/>
      <c r="FI693" s="18"/>
      <c r="FJ693" s="18"/>
      <c r="FK693" s="18"/>
      <c r="FL693" s="18"/>
      <c r="FM693" s="18"/>
      <c r="FN693" s="18"/>
      <c r="FO693" s="18"/>
      <c r="FP693" s="18"/>
      <c r="FQ693" s="18"/>
      <c r="FR693" s="18"/>
      <c r="FS693" s="18"/>
      <c r="FT693" s="18"/>
      <c r="FU693" s="18"/>
      <c r="FV693" s="18"/>
      <c r="FW693" s="18"/>
      <c r="FX693" s="18"/>
      <c r="FY693" s="18"/>
      <c r="FZ693" s="18"/>
      <c r="GA693" s="18"/>
      <c r="GB693" s="18"/>
      <c r="GC693" s="18"/>
      <c r="GD693" s="18"/>
      <c r="GE693" s="18"/>
      <c r="GF693" s="18"/>
      <c r="GG693" s="18"/>
      <c r="GH693" s="18"/>
      <c r="GI693" s="18"/>
      <c r="GJ693" s="18"/>
      <c r="GK693" s="18"/>
      <c r="GL693" s="18"/>
      <c r="GM693" s="18"/>
      <c r="GN693" s="18"/>
      <c r="GO693" s="18"/>
      <c r="GP693" s="18"/>
      <c r="GQ693" s="18"/>
      <c r="GR693" s="18"/>
      <c r="GS693" s="18"/>
      <c r="GT693" s="18"/>
      <c r="GU693" s="18"/>
      <c r="GV693" s="18"/>
      <c r="GW693" s="18"/>
      <c r="GX693" s="18"/>
      <c r="GY693" s="18"/>
      <c r="GZ693" s="18"/>
      <c r="HA693" s="18"/>
      <c r="HB693" s="18"/>
      <c r="HC693" s="18"/>
      <c r="HD693" s="18"/>
      <c r="HE693" s="18"/>
      <c r="HF693" s="18"/>
      <c r="HG693" s="18"/>
      <c r="HH693" s="18"/>
      <c r="HI693" s="18"/>
      <c r="HJ693" s="18"/>
      <c r="HK693" s="18"/>
      <c r="HL693" s="18"/>
      <c r="HM693" s="18"/>
      <c r="HN693" s="18"/>
      <c r="HO693" s="18"/>
      <c r="HP693" s="18"/>
      <c r="HQ693" s="18"/>
      <c r="HR693" s="18"/>
      <c r="HS693" s="18"/>
      <c r="HT693" s="18"/>
      <c r="HU693" s="18"/>
      <c r="HV693" s="18"/>
      <c r="HW693" s="18"/>
      <c r="HX693" s="18"/>
      <c r="HY693" s="18"/>
      <c r="HZ693" s="18"/>
      <c r="IA693" s="18"/>
      <c r="IB693" s="18"/>
      <c r="IC693" s="18"/>
      <c r="ID693" s="18"/>
      <c r="IE693" s="18"/>
      <c r="IF693" s="18"/>
      <c r="IG693" s="18"/>
      <c r="IH693" s="18"/>
      <c r="II693" s="18"/>
      <c r="IJ693" s="18"/>
      <c r="IK693" s="18"/>
      <c r="IL693" s="18"/>
      <c r="IM693" s="18"/>
      <c r="IN693" s="18"/>
      <c r="IO693" s="18"/>
      <c r="IP693" s="18"/>
      <c r="IQ693" s="18"/>
      <c r="IR693" s="18"/>
      <c r="IS693" s="18"/>
      <c r="IT693" s="18"/>
      <c r="IU693" s="18"/>
      <c r="IV693" s="18"/>
      <c r="IW693" s="18"/>
      <c r="IX693" s="18"/>
      <c r="IY693" s="18"/>
      <c r="IZ693" s="18"/>
      <c r="JA693" s="18"/>
      <c r="JB693" s="18"/>
      <c r="JC693" s="18"/>
      <c r="JD693" s="18"/>
      <c r="JE693" s="18"/>
      <c r="JF693" s="18"/>
      <c r="JG693" s="18"/>
      <c r="JH693" s="18"/>
      <c r="JI693" s="18"/>
      <c r="JJ693" s="18"/>
      <c r="JK693" s="18"/>
      <c r="JL693" s="18"/>
      <c r="JM693" s="18"/>
      <c r="JN693" s="18"/>
      <c r="JO693" s="18"/>
      <c r="JP693" s="18"/>
      <c r="JQ693" s="18"/>
      <c r="JR693" s="18"/>
      <c r="JS693" s="18"/>
      <c r="JT693" s="18"/>
      <c r="JU693" s="18"/>
      <c r="JV693" s="18"/>
      <c r="JW693" s="18"/>
      <c r="JX693" s="18"/>
      <c r="JY693" s="18"/>
      <c r="JZ693" s="18"/>
      <c r="KA693" s="18"/>
      <c r="KB693" s="18"/>
      <c r="KC693" s="18"/>
      <c r="KD693" s="18"/>
      <c r="KE693" s="18"/>
      <c r="KF693" s="18"/>
      <c r="KG693" s="18"/>
      <c r="KH693" s="18"/>
      <c r="KI693" s="18"/>
      <c r="KJ693" s="18"/>
      <c r="KK693" s="18"/>
      <c r="KL693" s="18"/>
      <c r="KM693" s="18"/>
      <c r="KN693" s="18"/>
      <c r="KO693" s="18"/>
      <c r="KP693" s="18"/>
      <c r="KQ693" s="18"/>
      <c r="KR693" s="18"/>
      <c r="KS693" s="18"/>
      <c r="KT693" s="18"/>
      <c r="KU693" s="18"/>
      <c r="KV693" s="18"/>
      <c r="KW693" s="18"/>
      <c r="KX693" s="18"/>
      <c r="KY693" s="18"/>
      <c r="KZ693" s="18"/>
      <c r="LA693" s="18"/>
      <c r="LB693" s="18"/>
      <c r="LC693" s="18"/>
      <c r="LD693" s="18"/>
      <c r="LE693" s="18"/>
      <c r="LF693" s="18"/>
      <c r="LG693" s="18"/>
      <c r="LH693" s="18"/>
      <c r="LI693" s="18"/>
      <c r="LJ693" s="18"/>
      <c r="LK693" s="18"/>
      <c r="LL693" s="18"/>
      <c r="LM693" s="18"/>
      <c r="LN693" s="18"/>
      <c r="LO693" s="18"/>
      <c r="LP693" s="18"/>
      <c r="LQ693" s="18"/>
      <c r="LR693" s="18"/>
      <c r="LS693" s="18"/>
      <c r="LT693" s="18"/>
      <c r="LU693" s="18"/>
      <c r="LV693" s="18"/>
      <c r="LW693" s="18"/>
      <c r="LX693" s="18"/>
      <c r="LY693" s="18"/>
      <c r="LZ693" s="18"/>
      <c r="MA693" s="18"/>
      <c r="MB693" s="18"/>
      <c r="MC693" s="18"/>
      <c r="MD693" s="18"/>
      <c r="ME693" s="18"/>
      <c r="MF693" s="18"/>
      <c r="MG693" s="18"/>
      <c r="MH693" s="18"/>
      <c r="MI693" s="18"/>
      <c r="MJ693" s="18"/>
      <c r="MK693" s="18"/>
      <c r="ML693" s="18"/>
      <c r="MM693" s="18"/>
      <c r="MN693" s="18"/>
      <c r="MO693" s="18"/>
      <c r="MP693" s="18"/>
      <c r="MQ693" s="18"/>
      <c r="MR693" s="18"/>
      <c r="MS693" s="18"/>
      <c r="MT693" s="18"/>
      <c r="MU693" s="18"/>
      <c r="MV693" s="18"/>
      <c r="MW693" s="18"/>
      <c r="MX693" s="18"/>
      <c r="MY693" s="18"/>
      <c r="MZ693" s="18"/>
      <c r="NA693" s="18"/>
      <c r="NB693" s="18"/>
      <c r="NC693" s="18"/>
      <c r="ND693" s="18"/>
      <c r="NE693" s="18"/>
      <c r="NF693" s="18"/>
      <c r="NG693" s="18"/>
      <c r="NH693" s="18"/>
      <c r="NI693" s="18"/>
      <c r="NJ693" s="18"/>
      <c r="NK693" s="18"/>
      <c r="NL693" s="18"/>
      <c r="NM693" s="18"/>
      <c r="NN693" s="18"/>
      <c r="NO693" s="18"/>
      <c r="NP693" s="18"/>
      <c r="NQ693" s="18"/>
      <c r="NR693" s="18"/>
      <c r="NS693" s="18"/>
      <c r="NT693" s="18"/>
      <c r="NU693" s="18"/>
      <c r="NV693" s="18"/>
      <c r="NW693" s="18"/>
      <c r="NX693" s="18"/>
      <c r="NY693" s="18"/>
      <c r="NZ693" s="18"/>
      <c r="OA693" s="18"/>
      <c r="OB693" s="18"/>
      <c r="OC693" s="18"/>
      <c r="OD693" s="18"/>
      <c r="OE693" s="18"/>
      <c r="OF693" s="18"/>
      <c r="OG693" s="18"/>
      <c r="OH693" s="18"/>
      <c r="OI693" s="18"/>
      <c r="OJ693" s="18"/>
      <c r="OK693" s="18"/>
      <c r="OL693" s="18"/>
      <c r="OM693" s="18"/>
      <c r="ON693" s="18"/>
      <c r="OO693" s="18"/>
      <c r="OP693" s="18"/>
      <c r="OQ693" s="18"/>
      <c r="OR693" s="18"/>
      <c r="OS693" s="18"/>
      <c r="OT693" s="18"/>
      <c r="OU693" s="18"/>
      <c r="OV693" s="18"/>
      <c r="OW693" s="18"/>
      <c r="OX693" s="18"/>
      <c r="OY693" s="18"/>
      <c r="OZ693" s="18"/>
      <c r="PA693" s="18"/>
      <c r="PB693" s="18"/>
      <c r="PC693" s="18"/>
      <c r="PD693" s="18"/>
      <c r="PE693" s="18"/>
      <c r="PF693" s="18"/>
      <c r="PG693" s="18"/>
      <c r="PH693" s="18"/>
      <c r="PI693" s="18"/>
      <c r="PJ693" s="18"/>
      <c r="PK693" s="18"/>
      <c r="PL693" s="18"/>
      <c r="PM693" s="18"/>
      <c r="PN693" s="18"/>
      <c r="PO693" s="18"/>
      <c r="PP693" s="18"/>
      <c r="PQ693" s="18"/>
      <c r="PR693" s="18"/>
      <c r="PS693" s="18"/>
      <c r="PT693" s="18"/>
      <c r="PU693" s="18"/>
      <c r="PV693" s="18"/>
      <c r="PW693" s="18"/>
      <c r="PX693" s="18"/>
      <c r="PY693" s="18"/>
      <c r="PZ693" s="18"/>
      <c r="QA693" s="18"/>
      <c r="QB693" s="18"/>
      <c r="QC693" s="18"/>
      <c r="QD693" s="18"/>
      <c r="QE693" s="18"/>
      <c r="QF693" s="18"/>
      <c r="QG693" s="18"/>
      <c r="QH693" s="18"/>
      <c r="QI693" s="18"/>
      <c r="QJ693" s="18"/>
      <c r="QK693" s="18"/>
      <c r="QL693" s="18"/>
      <c r="QM693" s="18"/>
      <c r="QN693" s="18"/>
      <c r="QO693" s="18"/>
      <c r="QP693" s="18"/>
      <c r="QQ693" s="18"/>
      <c r="QR693" s="18"/>
      <c r="QS693" s="18"/>
      <c r="QT693" s="18"/>
      <c r="QU693" s="18"/>
      <c r="QV693" s="18"/>
      <c r="QW693" s="18"/>
      <c r="QX693" s="18"/>
      <c r="QY693" s="18"/>
      <c r="QZ693" s="18"/>
      <c r="RA693" s="18"/>
      <c r="RB693" s="18"/>
      <c r="RC693" s="18"/>
      <c r="RD693" s="18"/>
      <c r="RE693" s="18"/>
      <c r="RF693" s="18"/>
      <c r="RG693" s="18"/>
      <c r="RH693" s="18"/>
      <c r="RI693" s="18"/>
      <c r="RJ693" s="18"/>
      <c r="RK693" s="18"/>
      <c r="RL693" s="18"/>
      <c r="RM693" s="18"/>
      <c r="RN693" s="18"/>
      <c r="RO693" s="18"/>
      <c r="RP693" s="18"/>
      <c r="RQ693" s="18"/>
      <c r="RR693" s="18"/>
      <c r="RS693" s="18"/>
      <c r="RT693" s="18"/>
      <c r="RU693" s="18"/>
      <c r="RV693" s="18"/>
      <c r="RW693" s="18"/>
      <c r="RX693" s="18"/>
      <c r="RY693" s="18"/>
      <c r="RZ693" s="18"/>
      <c r="SA693" s="18"/>
      <c r="SB693" s="18"/>
      <c r="SC693" s="18"/>
      <c r="SD693" s="18"/>
      <c r="SE693" s="18"/>
      <c r="SF693" s="18"/>
      <c r="SG693" s="18"/>
      <c r="SH693" s="18"/>
      <c r="SI693" s="18"/>
      <c r="SJ693" s="18"/>
      <c r="SK693" s="18"/>
      <c r="SL693" s="18"/>
      <c r="SM693" s="18"/>
      <c r="SN693" s="18"/>
      <c r="SO693" s="18"/>
      <c r="SP693" s="18"/>
      <c r="SQ693" s="18"/>
      <c r="SR693" s="18"/>
      <c r="SS693" s="18"/>
      <c r="ST693" s="18"/>
      <c r="SU693" s="18"/>
      <c r="SV693" s="18"/>
      <c r="SW693" s="18"/>
      <c r="SX693" s="18"/>
      <c r="SY693" s="18"/>
      <c r="SZ693" s="18"/>
      <c r="TA693" s="18"/>
      <c r="TB693" s="18"/>
      <c r="TC693" s="18"/>
      <c r="TD693" s="18"/>
      <c r="TE693" s="18"/>
      <c r="TF693" s="18"/>
      <c r="TG693" s="18"/>
      <c r="TH693" s="18"/>
      <c r="TI693" s="18"/>
      <c r="TJ693" s="18"/>
      <c r="TK693" s="18"/>
      <c r="TL693" s="18"/>
      <c r="TM693" s="18"/>
      <c r="TN693" s="18"/>
      <c r="TO693" s="18"/>
      <c r="TP693" s="18"/>
      <c r="TQ693" s="18"/>
      <c r="TR693" s="18"/>
      <c r="TS693" s="18"/>
      <c r="TT693" s="18"/>
      <c r="TU693" s="18"/>
      <c r="TV693" s="18"/>
      <c r="TW693" s="18"/>
      <c r="TX693" s="18"/>
      <c r="TY693" s="18"/>
      <c r="TZ693" s="18"/>
      <c r="UA693" s="18"/>
      <c r="UB693" s="18"/>
      <c r="UC693" s="18"/>
      <c r="UD693" s="18"/>
      <c r="UE693" s="18"/>
      <c r="UF693" s="18"/>
      <c r="UG693" s="18"/>
      <c r="UH693" s="18"/>
      <c r="UI693" s="18"/>
      <c r="UJ693" s="18"/>
      <c r="UK693" s="18"/>
      <c r="UL693" s="18"/>
      <c r="UM693" s="18"/>
      <c r="UN693" s="18"/>
      <c r="UO693" s="18"/>
      <c r="UP693" s="18"/>
      <c r="UQ693" s="18"/>
      <c r="UR693" s="18"/>
      <c r="US693" s="18"/>
      <c r="UT693" s="18"/>
      <c r="UU693" s="18"/>
      <c r="UV693" s="18"/>
      <c r="UW693" s="18"/>
      <c r="UX693" s="18"/>
      <c r="UY693" s="18"/>
      <c r="UZ693" s="18"/>
      <c r="VA693" s="18"/>
      <c r="VB693" s="18"/>
      <c r="VC693" s="18"/>
      <c r="VD693" s="18"/>
      <c r="VE693" s="18"/>
      <c r="VF693" s="18"/>
      <c r="VG693" s="18"/>
      <c r="VH693" s="18"/>
      <c r="VI693" s="18"/>
      <c r="VJ693" s="18"/>
      <c r="VK693" s="18"/>
      <c r="VL693" s="18"/>
      <c r="VM693" s="18"/>
      <c r="VN693" s="18"/>
      <c r="VO693" s="18"/>
      <c r="VP693" s="18"/>
      <c r="VQ693" s="18"/>
      <c r="VR693" s="18"/>
      <c r="VS693" s="18"/>
      <c r="VT693" s="18"/>
      <c r="VU693" s="18"/>
      <c r="VV693" s="18"/>
      <c r="VW693" s="18"/>
      <c r="VX693" s="18"/>
      <c r="VY693" s="18"/>
      <c r="VZ693" s="18"/>
      <c r="WA693" s="18"/>
      <c r="WB693" s="18"/>
      <c r="WC693" s="18"/>
      <c r="WD693" s="18"/>
      <c r="WE693" s="18"/>
      <c r="WF693" s="18"/>
      <c r="WG693" s="18"/>
      <c r="WH693" s="18"/>
    </row>
    <row r="694" spans="1:606" ht="34.5" customHeight="1" x14ac:dyDescent="0.3">
      <c r="A694" s="8"/>
      <c r="B694" s="12"/>
      <c r="C694" s="12"/>
      <c r="D694" s="12"/>
      <c r="E694" s="12"/>
      <c r="F694" s="12"/>
      <c r="G694" s="12"/>
      <c r="H694" s="11"/>
      <c r="I694" s="12"/>
      <c r="J694" s="12"/>
      <c r="K694" s="12"/>
      <c r="L694" s="18"/>
      <c r="M694" s="12"/>
      <c r="N694" s="12"/>
      <c r="O694" s="12"/>
      <c r="P694" s="12"/>
      <c r="Q694" s="12"/>
      <c r="R694" s="12"/>
      <c r="S694" s="12"/>
      <c r="T694" s="12"/>
      <c r="U694" s="12"/>
      <c r="V694" s="18"/>
      <c r="W694" s="18"/>
      <c r="X694" s="17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c r="CA694" s="18"/>
      <c r="CB694" s="18"/>
      <c r="CC694" s="18"/>
      <c r="CD694" s="18"/>
      <c r="CE694" s="18"/>
      <c r="CF694" s="18"/>
      <c r="CG694" s="18"/>
      <c r="CH694" s="18"/>
      <c r="CI694" s="18"/>
      <c r="CJ694" s="18"/>
      <c r="CK694" s="18"/>
      <c r="CL694" s="18"/>
      <c r="CM694" s="18"/>
      <c r="CN694" s="18"/>
      <c r="CO694" s="18"/>
      <c r="CP694" s="18"/>
      <c r="CQ694" s="18"/>
      <c r="CR694" s="18"/>
      <c r="CS694" s="18"/>
      <c r="CT694" s="18"/>
      <c r="CU694" s="18"/>
      <c r="CV694" s="18"/>
      <c r="CW694" s="18"/>
      <c r="CX694" s="18"/>
      <c r="CY694" s="18"/>
      <c r="CZ694" s="18"/>
      <c r="DA694" s="18"/>
      <c r="DB694" s="18"/>
      <c r="DC694" s="18"/>
      <c r="DD694" s="18"/>
      <c r="DE694" s="18"/>
      <c r="DF694" s="18"/>
      <c r="DG694" s="18"/>
      <c r="DH694" s="18"/>
      <c r="DI694" s="18"/>
      <c r="DJ694" s="18"/>
      <c r="DK694" s="18"/>
      <c r="DL694" s="18"/>
      <c r="DM694" s="18"/>
      <c r="DN694" s="18"/>
      <c r="DO694" s="18"/>
      <c r="DP694" s="18"/>
      <c r="DQ694" s="18"/>
      <c r="DR694" s="18"/>
      <c r="DS694" s="18"/>
      <c r="DT694" s="18"/>
      <c r="DU694" s="18"/>
      <c r="DV694" s="18"/>
      <c r="DW694" s="18"/>
      <c r="DX694" s="18"/>
      <c r="DY694" s="18"/>
      <c r="DZ694" s="18"/>
      <c r="EA694" s="18"/>
      <c r="EB694" s="18"/>
      <c r="EC694" s="18"/>
      <c r="ED694" s="18"/>
      <c r="EE694" s="18"/>
      <c r="EF694" s="18"/>
      <c r="EG694" s="18"/>
      <c r="EH694" s="18"/>
      <c r="EI694" s="18"/>
      <c r="EJ694" s="18"/>
      <c r="EK694" s="18"/>
      <c r="EL694" s="18"/>
      <c r="EM694" s="18"/>
      <c r="EN694" s="18"/>
      <c r="EO694" s="18"/>
      <c r="EP694" s="18"/>
      <c r="EQ694" s="18"/>
      <c r="ER694" s="18"/>
      <c r="ES694" s="18"/>
      <c r="ET694" s="18"/>
      <c r="EU694" s="18"/>
      <c r="EV694" s="18"/>
      <c r="EW694" s="18"/>
      <c r="EX694" s="18"/>
      <c r="EY694" s="18"/>
      <c r="EZ694" s="18"/>
      <c r="FA694" s="18"/>
      <c r="FB694" s="18"/>
      <c r="FC694" s="18"/>
      <c r="FD694" s="18"/>
      <c r="FE694" s="18"/>
      <c r="FF694" s="18"/>
      <c r="FG694" s="18"/>
      <c r="FH694" s="18"/>
      <c r="FI694" s="18"/>
      <c r="FJ694" s="18"/>
      <c r="FK694" s="18"/>
      <c r="FL694" s="18"/>
      <c r="FM694" s="18"/>
      <c r="FN694" s="18"/>
      <c r="FO694" s="18"/>
      <c r="FP694" s="18"/>
      <c r="FQ694" s="18"/>
      <c r="FR694" s="18"/>
      <c r="FS694" s="18"/>
      <c r="FT694" s="18"/>
      <c r="FU694" s="18"/>
      <c r="FV694" s="18"/>
      <c r="FW694" s="18"/>
      <c r="FX694" s="18"/>
      <c r="FY694" s="18"/>
      <c r="FZ694" s="18"/>
      <c r="GA694" s="18"/>
      <c r="GB694" s="18"/>
      <c r="GC694" s="18"/>
      <c r="GD694" s="18"/>
      <c r="GE694" s="18"/>
      <c r="GF694" s="18"/>
      <c r="GG694" s="18"/>
      <c r="GH694" s="18"/>
      <c r="GI694" s="18"/>
      <c r="GJ694" s="18"/>
      <c r="GK694" s="18"/>
      <c r="GL694" s="18"/>
      <c r="GM694" s="18"/>
      <c r="GN694" s="18"/>
      <c r="GO694" s="18"/>
      <c r="GP694" s="18"/>
      <c r="GQ694" s="18"/>
      <c r="GR694" s="18"/>
      <c r="GS694" s="18"/>
      <c r="GT694" s="18"/>
      <c r="GU694" s="18"/>
      <c r="GV694" s="18"/>
      <c r="GW694" s="18"/>
      <c r="GX694" s="18"/>
      <c r="GY694" s="18"/>
      <c r="GZ694" s="18"/>
      <c r="HA694" s="18"/>
      <c r="HB694" s="18"/>
      <c r="HC694" s="18"/>
      <c r="HD694" s="18"/>
      <c r="HE694" s="18"/>
      <c r="HF694" s="18"/>
      <c r="HG694" s="18"/>
      <c r="HH694" s="18"/>
      <c r="HI694" s="18"/>
      <c r="HJ694" s="18"/>
      <c r="HK694" s="18"/>
      <c r="HL694" s="18"/>
      <c r="HM694" s="18"/>
      <c r="HN694" s="18"/>
      <c r="HO694" s="18"/>
      <c r="HP694" s="18"/>
      <c r="HQ694" s="18"/>
      <c r="HR694" s="18"/>
      <c r="HS694" s="18"/>
      <c r="HT694" s="18"/>
      <c r="HU694" s="18"/>
      <c r="HV694" s="18"/>
      <c r="HW694" s="18"/>
      <c r="HX694" s="18"/>
      <c r="HY694" s="18"/>
      <c r="HZ694" s="18"/>
      <c r="IA694" s="18"/>
      <c r="IB694" s="18"/>
      <c r="IC694" s="18"/>
      <c r="ID694" s="18"/>
      <c r="IE694" s="18"/>
      <c r="IF694" s="18"/>
      <c r="IG694" s="18"/>
      <c r="IH694" s="18"/>
      <c r="II694" s="18"/>
      <c r="IJ694" s="18"/>
      <c r="IK694" s="18"/>
      <c r="IL694" s="18"/>
      <c r="IM694" s="18"/>
      <c r="IN694" s="18"/>
      <c r="IO694" s="18"/>
      <c r="IP694" s="18"/>
      <c r="IQ694" s="18"/>
      <c r="IR694" s="18"/>
      <c r="IS694" s="18"/>
      <c r="IT694" s="18"/>
      <c r="IU694" s="18"/>
      <c r="IV694" s="18"/>
      <c r="IW694" s="18"/>
      <c r="IX694" s="18"/>
      <c r="IY694" s="18"/>
      <c r="IZ694" s="18"/>
      <c r="JA694" s="18"/>
      <c r="JB694" s="18"/>
      <c r="JC694" s="18"/>
      <c r="JD694" s="18"/>
      <c r="JE694" s="18"/>
      <c r="JF694" s="18"/>
      <c r="JG694" s="18"/>
      <c r="JH694" s="18"/>
      <c r="JI694" s="18"/>
      <c r="JJ694" s="18"/>
      <c r="JK694" s="18"/>
      <c r="JL694" s="18"/>
      <c r="JM694" s="18"/>
      <c r="JN694" s="18"/>
      <c r="JO694" s="18"/>
      <c r="JP694" s="18"/>
      <c r="JQ694" s="18"/>
      <c r="JR694" s="18"/>
      <c r="JS694" s="18"/>
      <c r="JT694" s="18"/>
      <c r="JU694" s="18"/>
      <c r="JV694" s="18"/>
      <c r="JW694" s="18"/>
      <c r="JX694" s="18"/>
      <c r="JY694" s="18"/>
      <c r="JZ694" s="18"/>
      <c r="KA694" s="18"/>
      <c r="KB694" s="18"/>
      <c r="KC694" s="18"/>
      <c r="KD694" s="18"/>
      <c r="KE694" s="18"/>
      <c r="KF694" s="18"/>
      <c r="KG694" s="18"/>
      <c r="KH694" s="18"/>
      <c r="KI694" s="18"/>
      <c r="KJ694" s="18"/>
      <c r="KK694" s="18"/>
      <c r="KL694" s="18"/>
      <c r="KM694" s="18"/>
      <c r="KN694" s="18"/>
      <c r="KO694" s="18"/>
      <c r="KP694" s="18"/>
      <c r="KQ694" s="18"/>
      <c r="KR694" s="18"/>
      <c r="KS694" s="18"/>
      <c r="KT694" s="18"/>
      <c r="KU694" s="18"/>
      <c r="KV694" s="18"/>
      <c r="KW694" s="18"/>
      <c r="KX694" s="18"/>
      <c r="KY694" s="18"/>
      <c r="KZ694" s="18"/>
      <c r="LA694" s="18"/>
      <c r="LB694" s="18"/>
      <c r="LC694" s="18"/>
      <c r="LD694" s="18"/>
      <c r="LE694" s="18"/>
      <c r="LF694" s="18"/>
      <c r="LG694" s="18"/>
      <c r="LH694" s="18"/>
      <c r="LI694" s="18"/>
      <c r="LJ694" s="18"/>
      <c r="LK694" s="18"/>
      <c r="LL694" s="18"/>
      <c r="LM694" s="18"/>
      <c r="LN694" s="18"/>
      <c r="LO694" s="18"/>
      <c r="LP694" s="18"/>
      <c r="LQ694" s="18"/>
      <c r="LR694" s="18"/>
      <c r="LS694" s="18"/>
      <c r="LT694" s="18"/>
      <c r="LU694" s="18"/>
      <c r="LV694" s="18"/>
      <c r="LW694" s="18"/>
      <c r="LX694" s="18"/>
      <c r="LY694" s="18"/>
      <c r="LZ694" s="18"/>
      <c r="MA694" s="18"/>
      <c r="MB694" s="18"/>
      <c r="MC694" s="18"/>
      <c r="MD694" s="18"/>
      <c r="ME694" s="18"/>
      <c r="MF694" s="18"/>
      <c r="MG694" s="18"/>
      <c r="MH694" s="18"/>
      <c r="MI694" s="18"/>
      <c r="MJ694" s="18"/>
      <c r="MK694" s="18"/>
      <c r="ML694" s="18"/>
      <c r="MM694" s="18"/>
      <c r="MN694" s="18"/>
      <c r="MO694" s="18"/>
      <c r="MP694" s="18"/>
      <c r="MQ694" s="18"/>
      <c r="MR694" s="18"/>
      <c r="MS694" s="18"/>
      <c r="MT694" s="18"/>
      <c r="MU694" s="18"/>
      <c r="MV694" s="18"/>
      <c r="MW694" s="18"/>
      <c r="MX694" s="18"/>
      <c r="MY694" s="18"/>
      <c r="MZ694" s="18"/>
      <c r="NA694" s="18"/>
      <c r="NB694" s="18"/>
      <c r="NC694" s="18"/>
      <c r="ND694" s="18"/>
      <c r="NE694" s="18"/>
      <c r="NF694" s="18"/>
      <c r="NG694" s="18"/>
      <c r="NH694" s="18"/>
      <c r="NI694" s="18"/>
      <c r="NJ694" s="18"/>
      <c r="NK694" s="18"/>
      <c r="NL694" s="18"/>
      <c r="NM694" s="18"/>
      <c r="NN694" s="18"/>
      <c r="NO694" s="18"/>
      <c r="NP694" s="18"/>
      <c r="NQ694" s="18"/>
      <c r="NR694" s="18"/>
      <c r="NS694" s="18"/>
      <c r="NT694" s="18"/>
      <c r="NU694" s="18"/>
      <c r="NV694" s="18"/>
      <c r="NW694" s="18"/>
      <c r="NX694" s="18"/>
      <c r="NY694" s="18"/>
      <c r="NZ694" s="18"/>
      <c r="OA694" s="18"/>
      <c r="OB694" s="18"/>
      <c r="OC694" s="18"/>
      <c r="OD694" s="18"/>
      <c r="OE694" s="18"/>
      <c r="OF694" s="18"/>
      <c r="OG694" s="18"/>
      <c r="OH694" s="18"/>
      <c r="OI694" s="18"/>
      <c r="OJ694" s="18"/>
      <c r="OK694" s="18"/>
      <c r="OL694" s="18"/>
      <c r="OM694" s="18"/>
      <c r="ON694" s="18"/>
      <c r="OO694" s="18"/>
      <c r="OP694" s="18"/>
      <c r="OQ694" s="18"/>
      <c r="OR694" s="18"/>
      <c r="OS694" s="18"/>
      <c r="OT694" s="18"/>
      <c r="OU694" s="18"/>
      <c r="OV694" s="18"/>
      <c r="OW694" s="18"/>
      <c r="OX694" s="18"/>
      <c r="OY694" s="18"/>
      <c r="OZ694" s="18"/>
      <c r="PA694" s="18"/>
      <c r="PB694" s="18"/>
      <c r="PC694" s="18"/>
      <c r="PD694" s="18"/>
      <c r="PE694" s="18"/>
      <c r="PF694" s="18"/>
      <c r="PG694" s="18"/>
      <c r="PH694" s="18"/>
      <c r="PI694" s="18"/>
      <c r="PJ694" s="18"/>
      <c r="PK694" s="18"/>
      <c r="PL694" s="18"/>
      <c r="PM694" s="18"/>
      <c r="PN694" s="18"/>
      <c r="PO694" s="18"/>
      <c r="PP694" s="18"/>
      <c r="PQ694" s="18"/>
      <c r="PR694" s="18"/>
      <c r="PS694" s="18"/>
      <c r="PT694" s="18"/>
      <c r="PU694" s="18"/>
      <c r="PV694" s="18"/>
      <c r="PW694" s="18"/>
      <c r="PX694" s="18"/>
      <c r="PY694" s="18"/>
      <c r="PZ694" s="18"/>
      <c r="QA694" s="18"/>
      <c r="QB694" s="18"/>
      <c r="QC694" s="18"/>
      <c r="QD694" s="18"/>
      <c r="QE694" s="18"/>
      <c r="QF694" s="18"/>
      <c r="QG694" s="18"/>
      <c r="QH694" s="18"/>
      <c r="QI694" s="18"/>
      <c r="QJ694" s="18"/>
      <c r="QK694" s="18"/>
      <c r="QL694" s="18"/>
      <c r="QM694" s="18"/>
      <c r="QN694" s="18"/>
      <c r="QO694" s="18"/>
      <c r="QP694" s="18"/>
      <c r="QQ694" s="18"/>
      <c r="QR694" s="18"/>
      <c r="QS694" s="18"/>
      <c r="QT694" s="18"/>
      <c r="QU694" s="18"/>
      <c r="QV694" s="18"/>
      <c r="QW694" s="18"/>
      <c r="QX694" s="18"/>
      <c r="QY694" s="18"/>
      <c r="QZ694" s="18"/>
      <c r="RA694" s="18"/>
      <c r="RB694" s="18"/>
      <c r="RC694" s="18"/>
      <c r="RD694" s="18"/>
      <c r="RE694" s="18"/>
      <c r="RF694" s="18"/>
      <c r="RG694" s="18"/>
      <c r="RH694" s="18"/>
      <c r="RI694" s="18"/>
      <c r="RJ694" s="18"/>
      <c r="RK694" s="18"/>
      <c r="RL694" s="18"/>
      <c r="RM694" s="18"/>
      <c r="RN694" s="18"/>
      <c r="RO694" s="18"/>
      <c r="RP694" s="18"/>
      <c r="RQ694" s="18"/>
      <c r="RR694" s="18"/>
      <c r="RS694" s="18"/>
      <c r="RT694" s="18"/>
      <c r="RU694" s="18"/>
      <c r="RV694" s="18"/>
      <c r="RW694" s="18"/>
      <c r="RX694" s="18"/>
      <c r="RY694" s="18"/>
      <c r="RZ694" s="18"/>
      <c r="SA694" s="18"/>
      <c r="SB694" s="18"/>
      <c r="SC694" s="18"/>
      <c r="SD694" s="18"/>
      <c r="SE694" s="18"/>
      <c r="SF694" s="18"/>
      <c r="SG694" s="18"/>
      <c r="SH694" s="18"/>
      <c r="SI694" s="18"/>
      <c r="SJ694" s="18"/>
      <c r="SK694" s="18"/>
      <c r="SL694" s="18"/>
      <c r="SM694" s="18"/>
      <c r="SN694" s="18"/>
      <c r="SO694" s="18"/>
      <c r="SP694" s="18"/>
      <c r="SQ694" s="18"/>
      <c r="SR694" s="18"/>
      <c r="SS694" s="18"/>
      <c r="ST694" s="18"/>
      <c r="SU694" s="18"/>
      <c r="SV694" s="18"/>
      <c r="SW694" s="18"/>
      <c r="SX694" s="18"/>
      <c r="SY694" s="18"/>
      <c r="SZ694" s="18"/>
      <c r="TA694" s="18"/>
      <c r="TB694" s="18"/>
      <c r="TC694" s="18"/>
      <c r="TD694" s="18"/>
      <c r="TE694" s="18"/>
      <c r="TF694" s="18"/>
      <c r="TG694" s="18"/>
      <c r="TH694" s="18"/>
      <c r="TI694" s="18"/>
      <c r="TJ694" s="18"/>
      <c r="TK694" s="18"/>
      <c r="TL694" s="18"/>
      <c r="TM694" s="18"/>
      <c r="TN694" s="18"/>
      <c r="TO694" s="18"/>
      <c r="TP694" s="18"/>
      <c r="TQ694" s="18"/>
      <c r="TR694" s="18"/>
      <c r="TS694" s="18"/>
      <c r="TT694" s="18"/>
      <c r="TU694" s="18"/>
      <c r="TV694" s="18"/>
      <c r="TW694" s="18"/>
      <c r="TX694" s="18"/>
      <c r="TY694" s="18"/>
      <c r="TZ694" s="18"/>
      <c r="UA694" s="18"/>
      <c r="UB694" s="18"/>
      <c r="UC694" s="18"/>
      <c r="UD694" s="18"/>
      <c r="UE694" s="18"/>
      <c r="UF694" s="18"/>
      <c r="UG694" s="18"/>
      <c r="UH694" s="18"/>
      <c r="UI694" s="18"/>
      <c r="UJ694" s="18"/>
      <c r="UK694" s="18"/>
      <c r="UL694" s="18"/>
      <c r="UM694" s="18"/>
      <c r="UN694" s="18"/>
      <c r="UO694" s="18"/>
      <c r="UP694" s="18"/>
      <c r="UQ694" s="18"/>
      <c r="UR694" s="18"/>
      <c r="US694" s="18"/>
      <c r="UT694" s="18"/>
      <c r="UU694" s="18"/>
      <c r="UV694" s="18"/>
      <c r="UW694" s="18"/>
      <c r="UX694" s="18"/>
      <c r="UY694" s="18"/>
      <c r="UZ694" s="18"/>
      <c r="VA694" s="18"/>
      <c r="VB694" s="18"/>
      <c r="VC694" s="18"/>
      <c r="VD694" s="18"/>
      <c r="VE694" s="18"/>
      <c r="VF694" s="18"/>
      <c r="VG694" s="18"/>
      <c r="VH694" s="18"/>
      <c r="VI694" s="18"/>
      <c r="VJ694" s="18"/>
      <c r="VK694" s="18"/>
      <c r="VL694" s="18"/>
      <c r="VM694" s="18"/>
      <c r="VN694" s="18"/>
      <c r="VO694" s="18"/>
      <c r="VP694" s="18"/>
      <c r="VQ694" s="18"/>
      <c r="VR694" s="18"/>
      <c r="VS694" s="18"/>
      <c r="VT694" s="18"/>
      <c r="VU694" s="18"/>
      <c r="VV694" s="18"/>
      <c r="VW694" s="18"/>
      <c r="VX694" s="18"/>
      <c r="VY694" s="18"/>
      <c r="VZ694" s="18"/>
      <c r="WA694" s="18"/>
      <c r="WB694" s="18"/>
      <c r="WC694" s="18"/>
      <c r="WD694" s="18"/>
      <c r="WE694" s="18"/>
      <c r="WF694" s="18"/>
      <c r="WG694" s="18"/>
      <c r="WH694" s="18"/>
    </row>
    <row r="695" spans="1:606" ht="34.5" customHeight="1" x14ac:dyDescent="0.3">
      <c r="A695" s="8"/>
      <c r="B695" s="8"/>
      <c r="C695" s="8"/>
      <c r="D695" s="8"/>
      <c r="E695" s="8"/>
      <c r="F695" s="8"/>
      <c r="G695" s="8"/>
      <c r="H695" s="8"/>
      <c r="I695" s="8"/>
      <c r="J695" s="8"/>
      <c r="K695" s="8"/>
      <c r="M695" s="8"/>
      <c r="N695" s="8"/>
      <c r="O695" s="8"/>
      <c r="P695" s="8"/>
      <c r="Q695" s="8"/>
      <c r="R695" s="8"/>
      <c r="S695" s="8"/>
      <c r="T695" s="8"/>
      <c r="U695" s="8"/>
    </row>
    <row r="696" spans="1:606" ht="34.5" customHeight="1" x14ac:dyDescent="0.3">
      <c r="A696" s="8"/>
      <c r="B696" s="8"/>
      <c r="C696" s="8"/>
      <c r="D696" s="8"/>
      <c r="E696" s="8"/>
      <c r="F696" s="8"/>
      <c r="G696" s="8"/>
      <c r="H696" s="8"/>
      <c r="I696" s="8"/>
      <c r="J696" s="8"/>
      <c r="K696" s="8"/>
      <c r="M696" s="8"/>
      <c r="N696" s="8"/>
      <c r="O696" s="8"/>
      <c r="P696" s="8"/>
      <c r="Q696" s="8"/>
      <c r="R696" s="8"/>
      <c r="S696" s="8"/>
      <c r="T696" s="8"/>
      <c r="U696" s="8"/>
    </row>
  </sheetData>
  <sheetProtection algorithmName="SHA-512" hashValue="wQYxbiKN3x2pmNatxRiw+2C+7F2l7JxH8L8ip7DhChnWiYoV8cOqFe6sIhEJpH3LExg156FhNwBH8CxDfwInKA==" saltValue="hTFXla+KrAqynKju6tQ1og==" spinCount="100000" sheet="1" formatCells="0" formatColumns="0" autoFilter="0"/>
  <autoFilter ref="A3:V691" xr:uid="{4D73C241-097A-4DBC-A55A-80C4A62BC36D}">
    <filterColumn colId="10">
      <filters>
        <filter val="DEPARTAMENTO ADMINISTRATIVO DE PLANEACIÓN"/>
      </filters>
    </filterColumn>
  </autoFilter>
  <mergeCells count="8">
    <mergeCell ref="X580:X581"/>
    <mergeCell ref="X582:X584"/>
    <mergeCell ref="X587:X592"/>
    <mergeCell ref="B2:G2"/>
    <mergeCell ref="X527:X539"/>
    <mergeCell ref="X566:X567"/>
    <mergeCell ref="X568:X576"/>
    <mergeCell ref="X577:X579"/>
  </mergeCells>
  <phoneticPr fontId="13" type="noConversion"/>
  <pageMargins left="0.70866141732283472" right="0.70866141732283472" top="0.74803149606299213" bottom="0.74803149606299213" header="0" footer="0"/>
  <pageSetup orientation="landscape" r:id="rId1"/>
  <ignoredErrors>
    <ignoredError sqref="E5:E10 E11:E27 E541:E690 E29 E84:E540 E31:E82 C4 C5:C64 C65:C80 C81:C690 D4:D690 F4:F690" numberStoredAsText="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69272-0B4A-4299-819E-BC57E5BA1DFE}">
  <sheetPr codeName="Hoja10" filterMode="1">
    <tabColor rgb="FF00B050"/>
  </sheetPr>
  <dimension ref="A1:AUD699"/>
  <sheetViews>
    <sheetView zoomScale="68" zoomScaleNormal="68" workbookViewId="0">
      <pane xSplit="1" ySplit="3" topLeftCell="E374" activePane="bottomRight" state="frozen"/>
      <selection pane="topRight" activeCell="B1" sqref="B1"/>
      <selection pane="bottomLeft" activeCell="A4" sqref="A4"/>
      <selection pane="bottomRight" activeCell="G435" sqref="G435"/>
    </sheetView>
  </sheetViews>
  <sheetFormatPr baseColWidth="10" defaultColWidth="11.23046875" defaultRowHeight="15" customHeight="1" x14ac:dyDescent="0.35"/>
  <cols>
    <col min="1" max="1" width="4.07421875" customWidth="1"/>
    <col min="2" max="2" width="19.53515625" customWidth="1"/>
    <col min="3" max="3" width="19.69140625" customWidth="1"/>
    <col min="4" max="4" width="32" customWidth="1"/>
    <col min="5" max="5" width="38.765625" customWidth="1"/>
    <col min="6" max="6" width="17.07421875" customWidth="1"/>
    <col min="7" max="7" width="37.07421875" customWidth="1"/>
    <col min="8" max="8" width="36.61328125" customWidth="1"/>
    <col min="9" max="10" width="27" customWidth="1"/>
    <col min="11" max="11" width="14.3828125" customWidth="1"/>
    <col min="12" max="12" width="13.921875" customWidth="1"/>
    <col min="13" max="13" width="11.69140625" customWidth="1"/>
    <col min="14" max="14" width="13.15234375" customWidth="1"/>
    <col min="15" max="15" width="12" customWidth="1"/>
    <col min="16" max="16" width="13.84375" customWidth="1"/>
    <col min="17" max="18" width="10.765625" customWidth="1"/>
    <col min="19" max="19" width="15.3046875" customWidth="1"/>
    <col min="20" max="20" width="15.53515625" customWidth="1"/>
    <col min="21" max="21" width="16.15234375" customWidth="1"/>
    <col min="22" max="22" width="14.61328125" customWidth="1"/>
    <col min="23" max="23" width="15.15234375" customWidth="1"/>
    <col min="24" max="24" width="12.69140625" customWidth="1"/>
    <col min="25" max="25" width="15.61328125" customWidth="1"/>
    <col min="26" max="26" width="16.53515625" customWidth="1"/>
    <col min="27" max="29" width="12.69140625" customWidth="1"/>
    <col min="30" max="30" width="15.15234375" customWidth="1"/>
    <col min="31" max="32" width="14.61328125" customWidth="1"/>
    <col min="33" max="33" width="14.3828125" customWidth="1"/>
    <col min="34" max="34" width="13.921875" customWidth="1"/>
    <col min="35" max="35" width="14.23046875" customWidth="1"/>
    <col min="36" max="36" width="16.84375" customWidth="1"/>
    <col min="37" max="37" width="16.3046875" customWidth="1"/>
    <col min="38" max="38" width="15.53515625" customWidth="1"/>
    <col min="39" max="39" width="15.61328125" customWidth="1"/>
    <col min="40" max="40" width="15.921875" customWidth="1"/>
    <col min="41" max="41" width="15.61328125" customWidth="1"/>
    <col min="42" max="42" width="16.15234375" customWidth="1"/>
    <col min="43" max="43" width="16.3828125" customWidth="1"/>
    <col min="44" max="44" width="15.84375" customWidth="1"/>
    <col min="45" max="45" width="15.15234375" customWidth="1"/>
    <col min="46" max="46" width="15.84375" customWidth="1"/>
    <col min="47" max="47" width="15.53515625" customWidth="1"/>
    <col min="48" max="48" width="15.84375" customWidth="1"/>
    <col min="49" max="49" width="18.61328125" customWidth="1"/>
    <col min="50" max="50" width="18.4609375" customWidth="1"/>
    <col min="51" max="51" width="14.07421875" customWidth="1"/>
    <col min="52" max="52" width="15.53515625" customWidth="1"/>
    <col min="53" max="53" width="14.3828125" customWidth="1"/>
    <col min="54" max="54" width="15.61328125" customWidth="1"/>
    <col min="55" max="55" width="15.921875" customWidth="1"/>
    <col min="56" max="56" width="16.15234375" customWidth="1"/>
    <col min="57" max="57" width="18" customWidth="1"/>
    <col min="58" max="58" width="16.61328125" customWidth="1"/>
    <col min="59" max="59" width="21" customWidth="1"/>
    <col min="60" max="60" width="34.84375" customWidth="1"/>
  </cols>
  <sheetData>
    <row r="1" spans="1:65" ht="7.5" customHeight="1" x14ac:dyDescent="0.35">
      <c r="A1" s="180"/>
      <c r="B1" s="181"/>
      <c r="C1" s="182"/>
      <c r="D1" s="183"/>
      <c r="E1" s="183"/>
      <c r="F1" s="183"/>
      <c r="G1" s="183"/>
      <c r="H1" s="182"/>
      <c r="I1" s="183"/>
      <c r="J1" s="183"/>
      <c r="K1" s="183"/>
      <c r="L1" s="183"/>
      <c r="M1" s="183"/>
      <c r="N1" s="183"/>
      <c r="O1" s="183"/>
      <c r="P1" s="183"/>
      <c r="Q1" s="183"/>
      <c r="R1" s="183"/>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5"/>
      <c r="BI1" s="185"/>
      <c r="BJ1" s="185"/>
      <c r="BK1" s="185"/>
      <c r="BL1" s="185"/>
      <c r="BM1" s="185"/>
    </row>
    <row r="2" spans="1:65" ht="57" customHeight="1" x14ac:dyDescent="0.35">
      <c r="A2" s="186"/>
      <c r="B2" s="186"/>
      <c r="C2" s="187"/>
      <c r="D2" s="188"/>
      <c r="E2" s="187"/>
      <c r="F2" s="186"/>
      <c r="G2" s="187"/>
      <c r="H2" s="189"/>
      <c r="I2" s="190"/>
      <c r="J2" s="190"/>
      <c r="K2" s="191"/>
      <c r="L2" s="191"/>
      <c r="M2" s="192"/>
      <c r="N2" s="191"/>
      <c r="O2" s="191"/>
      <c r="P2" s="191"/>
      <c r="Q2" s="191"/>
      <c r="R2" s="191"/>
      <c r="S2" s="193"/>
      <c r="T2" s="194" t="s">
        <v>16</v>
      </c>
      <c r="U2" s="333" t="s">
        <v>17</v>
      </c>
      <c r="V2" s="332"/>
      <c r="W2" s="333" t="s">
        <v>18</v>
      </c>
      <c r="X2" s="332"/>
      <c r="Y2" s="332"/>
      <c r="Z2" s="332"/>
      <c r="AA2" s="333" t="s">
        <v>19</v>
      </c>
      <c r="AB2" s="332"/>
      <c r="AC2" s="195" t="s">
        <v>20</v>
      </c>
      <c r="AD2" s="196" t="s">
        <v>21</v>
      </c>
      <c r="AE2" s="334" t="s">
        <v>22</v>
      </c>
      <c r="AF2" s="332"/>
      <c r="AG2" s="334" t="s">
        <v>23</v>
      </c>
      <c r="AH2" s="332"/>
      <c r="AI2" s="332"/>
      <c r="AJ2" s="332"/>
      <c r="AK2" s="334" t="s">
        <v>24</v>
      </c>
      <c r="AL2" s="332"/>
      <c r="AM2" s="196" t="s">
        <v>25</v>
      </c>
      <c r="AN2" s="197" t="s">
        <v>26</v>
      </c>
      <c r="AO2" s="335" t="s">
        <v>27</v>
      </c>
      <c r="AP2" s="332"/>
      <c r="AQ2" s="335" t="s">
        <v>28</v>
      </c>
      <c r="AR2" s="332"/>
      <c r="AS2" s="332"/>
      <c r="AT2" s="332"/>
      <c r="AU2" s="335" t="s">
        <v>29</v>
      </c>
      <c r="AV2" s="332"/>
      <c r="AW2" s="198" t="s">
        <v>30</v>
      </c>
      <c r="AX2" s="199" t="s">
        <v>31</v>
      </c>
      <c r="AY2" s="331" t="s">
        <v>32</v>
      </c>
      <c r="AZ2" s="336"/>
      <c r="BA2" s="331" t="s">
        <v>33</v>
      </c>
      <c r="BB2" s="332"/>
      <c r="BC2" s="332"/>
      <c r="BD2" s="332"/>
      <c r="BE2" s="331" t="s">
        <v>34</v>
      </c>
      <c r="BF2" s="332"/>
      <c r="BG2" s="200" t="s">
        <v>35</v>
      </c>
      <c r="BH2" s="185"/>
      <c r="BI2" s="185"/>
      <c r="BJ2" s="185"/>
      <c r="BK2" s="185"/>
      <c r="BL2" s="185"/>
      <c r="BM2" s="185"/>
    </row>
    <row r="3" spans="1:65" ht="63" customHeight="1" x14ac:dyDescent="0.35">
      <c r="A3" s="201" t="s">
        <v>2</v>
      </c>
      <c r="B3" s="201" t="s">
        <v>3</v>
      </c>
      <c r="C3" s="202" t="s">
        <v>36</v>
      </c>
      <c r="D3" s="203" t="s">
        <v>4</v>
      </c>
      <c r="E3" s="202" t="s">
        <v>5067</v>
      </c>
      <c r="F3" s="202" t="s">
        <v>14</v>
      </c>
      <c r="G3" s="202" t="s">
        <v>15</v>
      </c>
      <c r="H3" s="204" t="s">
        <v>4380</v>
      </c>
      <c r="I3" s="205" t="s">
        <v>2473</v>
      </c>
      <c r="J3" s="205" t="s">
        <v>5386</v>
      </c>
      <c r="K3" s="206" t="s">
        <v>6</v>
      </c>
      <c r="L3" s="206" t="s">
        <v>7</v>
      </c>
      <c r="M3" s="207" t="s">
        <v>8</v>
      </c>
      <c r="N3" s="206" t="s">
        <v>9</v>
      </c>
      <c r="O3" s="206" t="s">
        <v>10</v>
      </c>
      <c r="P3" s="206" t="s">
        <v>11</v>
      </c>
      <c r="Q3" s="206" t="s">
        <v>12</v>
      </c>
      <c r="R3" s="206" t="s">
        <v>13</v>
      </c>
      <c r="S3" s="208" t="s">
        <v>37</v>
      </c>
      <c r="T3" s="209" t="s">
        <v>38</v>
      </c>
      <c r="U3" s="210" t="s">
        <v>39</v>
      </c>
      <c r="V3" s="211" t="s">
        <v>40</v>
      </c>
      <c r="W3" s="211" t="s">
        <v>41</v>
      </c>
      <c r="X3" s="211" t="s">
        <v>2062</v>
      </c>
      <c r="Y3" s="211" t="s">
        <v>42</v>
      </c>
      <c r="Z3" s="211" t="s">
        <v>43</v>
      </c>
      <c r="AA3" s="211" t="s">
        <v>44</v>
      </c>
      <c r="AB3" s="211" t="s">
        <v>45</v>
      </c>
      <c r="AC3" s="211" t="s">
        <v>46</v>
      </c>
      <c r="AD3" s="196" t="s">
        <v>47</v>
      </c>
      <c r="AE3" s="196" t="s">
        <v>48</v>
      </c>
      <c r="AF3" s="196" t="s">
        <v>49</v>
      </c>
      <c r="AG3" s="196" t="s">
        <v>50</v>
      </c>
      <c r="AH3" s="196" t="s">
        <v>2063</v>
      </c>
      <c r="AI3" s="196" t="s">
        <v>51</v>
      </c>
      <c r="AJ3" s="196" t="s">
        <v>52</v>
      </c>
      <c r="AK3" s="196" t="s">
        <v>53</v>
      </c>
      <c r="AL3" s="196" t="s">
        <v>54</v>
      </c>
      <c r="AM3" s="196" t="s">
        <v>55</v>
      </c>
      <c r="AN3" s="212" t="s">
        <v>56</v>
      </c>
      <c r="AO3" s="212" t="s">
        <v>57</v>
      </c>
      <c r="AP3" s="212" t="s">
        <v>58</v>
      </c>
      <c r="AQ3" s="212" t="s">
        <v>59</v>
      </c>
      <c r="AR3" s="212" t="s">
        <v>2064</v>
      </c>
      <c r="AS3" s="212" t="s">
        <v>60</v>
      </c>
      <c r="AT3" s="212" t="s">
        <v>61</v>
      </c>
      <c r="AU3" s="212" t="s">
        <v>62</v>
      </c>
      <c r="AV3" s="212" t="s">
        <v>63</v>
      </c>
      <c r="AW3" s="212" t="s">
        <v>64</v>
      </c>
      <c r="AX3" s="199" t="s">
        <v>65</v>
      </c>
      <c r="AY3" s="199" t="s">
        <v>66</v>
      </c>
      <c r="AZ3" s="200" t="s">
        <v>67</v>
      </c>
      <c r="BA3" s="199" t="s">
        <v>68</v>
      </c>
      <c r="BB3" s="200" t="s">
        <v>2065</v>
      </c>
      <c r="BC3" s="200" t="s">
        <v>69</v>
      </c>
      <c r="BD3" s="200" t="s">
        <v>70</v>
      </c>
      <c r="BE3" s="200" t="s">
        <v>71</v>
      </c>
      <c r="BF3" s="200" t="s">
        <v>72</v>
      </c>
      <c r="BG3" s="200" t="s">
        <v>73</v>
      </c>
      <c r="BH3" s="185"/>
      <c r="BI3" s="185"/>
      <c r="BJ3" s="185"/>
      <c r="BK3" s="185"/>
      <c r="BL3" s="185"/>
      <c r="BM3" s="185"/>
    </row>
    <row r="4" spans="1:65" s="185" customFormat="1" ht="91" hidden="1" x14ac:dyDescent="0.3">
      <c r="A4" s="213">
        <v>1</v>
      </c>
      <c r="B4" s="214" t="str">
        <f>[4]LT!E$3</f>
        <v>LT1. TURISMO, PATRIMONIO TERRITORIAL E IDENTIDAD VALLECAUCANA</v>
      </c>
      <c r="C4" s="215" t="str">
        <f>[4]LA!F$3</f>
        <v>LA101. DEPORTE PARA EL BIENESTAR, LA COMPETITIVIDAD Y LA IDENTIDAD</v>
      </c>
      <c r="D4" s="215" t="str">
        <f>[4]Pg!$F$3</f>
        <v>Pg10101. Valle Oro Puro</v>
      </c>
      <c r="E4" s="215" t="s">
        <v>5068</v>
      </c>
      <c r="F4" s="215" t="s">
        <v>5195</v>
      </c>
      <c r="G4" s="215" t="s">
        <v>81</v>
      </c>
      <c r="H4" s="215" t="s">
        <v>4381</v>
      </c>
      <c r="I4" s="215" t="s">
        <v>82</v>
      </c>
      <c r="J4" s="215"/>
      <c r="K4" s="215" t="s">
        <v>77</v>
      </c>
      <c r="L4" s="216">
        <v>0.8</v>
      </c>
      <c r="M4" s="217">
        <v>2019</v>
      </c>
      <c r="N4" s="216">
        <v>0.5</v>
      </c>
      <c r="O4" s="217">
        <v>50</v>
      </c>
      <c r="P4" s="217">
        <v>50</v>
      </c>
      <c r="Q4" s="217">
        <v>50</v>
      </c>
      <c r="R4" s="218">
        <v>50</v>
      </c>
      <c r="S4" s="219">
        <f>SUM(T4,AD4,AN4,AX4)</f>
        <v>42368455871</v>
      </c>
      <c r="T4" s="219">
        <f t="shared" ref="T4:T67" si="0">SUM(U4:AC4)</f>
        <v>3220209000</v>
      </c>
      <c r="U4" s="219">
        <v>3220209000</v>
      </c>
      <c r="V4" s="219"/>
      <c r="W4" s="219"/>
      <c r="X4" s="219"/>
      <c r="Y4" s="219"/>
      <c r="Z4" s="219"/>
      <c r="AA4" s="219"/>
      <c r="AB4" s="219">
        <v>0</v>
      </c>
      <c r="AC4" s="219"/>
      <c r="AD4" s="219">
        <f t="shared" ref="AD4:AD51" si="1">SUM(AE4:AM4)</f>
        <v>12096606270</v>
      </c>
      <c r="AE4" s="219">
        <v>3316815270</v>
      </c>
      <c r="AF4" s="219"/>
      <c r="AG4" s="219"/>
      <c r="AH4" s="219"/>
      <c r="AI4" s="219"/>
      <c r="AJ4" s="219"/>
      <c r="AK4" s="219"/>
      <c r="AL4" s="219">
        <v>8779791000</v>
      </c>
      <c r="AM4" s="219"/>
      <c r="AN4" s="219">
        <f t="shared" ref="AN4:AN67" si="2">SUM(AO4:AW4)</f>
        <v>12943368709</v>
      </c>
      <c r="AO4" s="219">
        <v>3548992339</v>
      </c>
      <c r="AP4" s="219">
        <v>6074447389.6042299</v>
      </c>
      <c r="AQ4" s="219"/>
      <c r="AR4" s="219"/>
      <c r="AS4" s="219"/>
      <c r="AT4" s="219"/>
      <c r="AU4" s="219"/>
      <c r="AV4" s="219">
        <f>9394376370-6074447389.60423</f>
        <v>3319928980.3957701</v>
      </c>
      <c r="AW4" s="219"/>
      <c r="AX4" s="219">
        <f t="shared" ref="AX4:AX77" si="3">SUM(AY4:BG4)</f>
        <v>14108271892</v>
      </c>
      <c r="AY4" s="219">
        <v>3868401649</v>
      </c>
      <c r="AZ4" s="219"/>
      <c r="BA4" s="219"/>
      <c r="BB4" s="219"/>
      <c r="BC4" s="219"/>
      <c r="BD4" s="219"/>
      <c r="BE4" s="219"/>
      <c r="BF4" s="219">
        <v>10239870243</v>
      </c>
      <c r="BG4" s="219"/>
    </row>
    <row r="5" spans="1:65" s="185" customFormat="1" ht="91" hidden="1" x14ac:dyDescent="0.3">
      <c r="A5" s="213">
        <v>2</v>
      </c>
      <c r="B5" s="214" t="str">
        <f>[4]LT!E$3</f>
        <v>LT1. TURISMO, PATRIMONIO TERRITORIAL E IDENTIDAD VALLECAUCANA</v>
      </c>
      <c r="C5" s="220" t="str">
        <f>[4]LA!F$3</f>
        <v>LA101. DEPORTE PARA EL BIENESTAR, LA COMPETITIVIDAD Y LA IDENTIDAD</v>
      </c>
      <c r="D5" s="220" t="str">
        <f>[4]Pg!$F$3</f>
        <v>Pg10101. Valle Oro Puro</v>
      </c>
      <c r="E5" s="220" t="s">
        <v>5068</v>
      </c>
      <c r="F5" s="220" t="s">
        <v>5195</v>
      </c>
      <c r="G5" s="220" t="s">
        <v>83</v>
      </c>
      <c r="H5" s="220" t="s">
        <v>4382</v>
      </c>
      <c r="I5" s="220" t="s">
        <v>82</v>
      </c>
      <c r="J5" s="220"/>
      <c r="K5" s="220" t="s">
        <v>85</v>
      </c>
      <c r="L5" s="221">
        <v>4500</v>
      </c>
      <c r="M5" s="221">
        <v>2019</v>
      </c>
      <c r="N5" s="221">
        <v>4500</v>
      </c>
      <c r="O5" s="221">
        <v>3500</v>
      </c>
      <c r="P5" s="221">
        <v>3800</v>
      </c>
      <c r="Q5" s="221">
        <v>4200</v>
      </c>
      <c r="R5" s="222">
        <v>4500</v>
      </c>
      <c r="S5" s="223">
        <f t="shared" ref="S5:S68" si="4">SUM(T5,AD5,AN5,AX5)</f>
        <v>81650689769</v>
      </c>
      <c r="T5" s="223">
        <f t="shared" si="0"/>
        <v>18259925250</v>
      </c>
      <c r="U5" s="223">
        <v>7148673750</v>
      </c>
      <c r="V5" s="223"/>
      <c r="W5" s="223"/>
      <c r="X5" s="223"/>
      <c r="Y5" s="223"/>
      <c r="Z5" s="223"/>
      <c r="AA5" s="223"/>
      <c r="AB5" s="223">
        <v>11111251500</v>
      </c>
      <c r="AC5" s="223"/>
      <c r="AD5" s="223">
        <f t="shared" si="1"/>
        <v>19356223008</v>
      </c>
      <c r="AE5" s="223">
        <v>7363133963</v>
      </c>
      <c r="AF5" s="223"/>
      <c r="AG5" s="223"/>
      <c r="AH5" s="223"/>
      <c r="AI5" s="223"/>
      <c r="AJ5" s="223"/>
      <c r="AK5" s="223"/>
      <c r="AL5" s="223">
        <v>11993089045</v>
      </c>
      <c r="AM5" s="223"/>
      <c r="AN5" s="223">
        <f t="shared" si="2"/>
        <v>21069158618</v>
      </c>
      <c r="AO5" s="223">
        <v>7878553340</v>
      </c>
      <c r="AP5" s="223"/>
      <c r="AQ5" s="223"/>
      <c r="AR5" s="223"/>
      <c r="AS5" s="223"/>
      <c r="AT5" s="223"/>
      <c r="AU5" s="223"/>
      <c r="AV5" s="223">
        <v>13190605278</v>
      </c>
      <c r="AW5" s="223"/>
      <c r="AX5" s="223">
        <f t="shared" si="3"/>
        <v>22965382893</v>
      </c>
      <c r="AY5" s="223">
        <v>8587623140</v>
      </c>
      <c r="AZ5" s="223"/>
      <c r="BA5" s="223"/>
      <c r="BB5" s="223"/>
      <c r="BC5" s="223"/>
      <c r="BD5" s="223"/>
      <c r="BE5" s="223"/>
      <c r="BF5" s="223">
        <v>14377759753</v>
      </c>
      <c r="BG5" s="223"/>
    </row>
    <row r="6" spans="1:65" s="185" customFormat="1" ht="91" hidden="1" x14ac:dyDescent="0.3">
      <c r="A6" s="213">
        <v>3</v>
      </c>
      <c r="B6" s="214" t="str">
        <f>[4]LT!E$3</f>
        <v>LT1. TURISMO, PATRIMONIO TERRITORIAL E IDENTIDAD VALLECAUCANA</v>
      </c>
      <c r="C6" s="220" t="str">
        <f>[4]LA!F$3</f>
        <v>LA101. DEPORTE PARA EL BIENESTAR, LA COMPETITIVIDAD Y LA IDENTIDAD</v>
      </c>
      <c r="D6" s="220" t="str">
        <f>[4]Pg!$F$3</f>
        <v>Pg10101. Valle Oro Puro</v>
      </c>
      <c r="E6" s="220" t="s">
        <v>5068</v>
      </c>
      <c r="F6" s="220" t="s">
        <v>5195</v>
      </c>
      <c r="G6" s="220" t="s">
        <v>1609</v>
      </c>
      <c r="H6" s="220" t="s">
        <v>4383</v>
      </c>
      <c r="I6" s="220" t="s">
        <v>82</v>
      </c>
      <c r="J6" s="220"/>
      <c r="K6" s="220" t="s">
        <v>85</v>
      </c>
      <c r="L6" s="224">
        <v>7.0000000000000007E-2</v>
      </c>
      <c r="M6" s="221">
        <v>2019</v>
      </c>
      <c r="N6" s="224">
        <v>0.05</v>
      </c>
      <c r="O6" s="221">
        <v>1</v>
      </c>
      <c r="P6" s="221">
        <v>2</v>
      </c>
      <c r="Q6" s="221">
        <v>3</v>
      </c>
      <c r="R6" s="222">
        <v>5</v>
      </c>
      <c r="S6" s="223">
        <f t="shared" si="4"/>
        <v>39883105470</v>
      </c>
      <c r="T6" s="223">
        <f t="shared" si="0"/>
        <v>9203675338</v>
      </c>
      <c r="U6" s="223">
        <v>3427630338</v>
      </c>
      <c r="V6" s="223"/>
      <c r="W6" s="223"/>
      <c r="X6" s="223"/>
      <c r="Y6" s="223"/>
      <c r="Z6" s="223"/>
      <c r="AA6" s="223"/>
      <c r="AB6" s="223">
        <v>5776045000</v>
      </c>
      <c r="AC6" s="223"/>
      <c r="AD6" s="223">
        <f t="shared" si="1"/>
        <v>9479785598</v>
      </c>
      <c r="AE6" s="223">
        <v>3530459248</v>
      </c>
      <c r="AF6" s="223"/>
      <c r="AG6" s="223"/>
      <c r="AH6" s="223"/>
      <c r="AI6" s="223"/>
      <c r="AJ6" s="223"/>
      <c r="AK6" s="223"/>
      <c r="AL6" s="223">
        <v>5949326350</v>
      </c>
      <c r="AM6" s="223"/>
      <c r="AN6" s="223">
        <f t="shared" si="2"/>
        <v>10143370591</v>
      </c>
      <c r="AO6" s="223">
        <v>3777591396</v>
      </c>
      <c r="AP6" s="223"/>
      <c r="AQ6" s="223"/>
      <c r="AR6" s="223"/>
      <c r="AS6" s="223"/>
      <c r="AT6" s="223"/>
      <c r="AU6" s="223"/>
      <c r="AV6" s="223">
        <v>6365779195</v>
      </c>
      <c r="AW6" s="223"/>
      <c r="AX6" s="223">
        <f t="shared" si="3"/>
        <v>11056273943</v>
      </c>
      <c r="AY6" s="223">
        <v>4117574621</v>
      </c>
      <c r="AZ6" s="223"/>
      <c r="BA6" s="223"/>
      <c r="BB6" s="223"/>
      <c r="BC6" s="223"/>
      <c r="BD6" s="223"/>
      <c r="BE6" s="223"/>
      <c r="BF6" s="223">
        <v>6938699322</v>
      </c>
      <c r="BG6" s="223"/>
    </row>
    <row r="7" spans="1:65" s="185" customFormat="1" ht="91" hidden="1" x14ac:dyDescent="0.3">
      <c r="A7" s="213">
        <v>4</v>
      </c>
      <c r="B7" s="214" t="str">
        <f>[4]LT!E$3</f>
        <v>LT1. TURISMO, PATRIMONIO TERRITORIAL E IDENTIDAD VALLECAUCANA</v>
      </c>
      <c r="C7" s="220" t="str">
        <f>[4]LA!F$3</f>
        <v>LA101. DEPORTE PARA EL BIENESTAR, LA COMPETITIVIDAD Y LA IDENTIDAD</v>
      </c>
      <c r="D7" s="220" t="str">
        <f>[4]Pg!$F$3</f>
        <v>Pg10101. Valle Oro Puro</v>
      </c>
      <c r="E7" s="220" t="s">
        <v>5068</v>
      </c>
      <c r="F7" s="220" t="s">
        <v>5195</v>
      </c>
      <c r="G7" s="220" t="s">
        <v>86</v>
      </c>
      <c r="H7" s="220" t="s">
        <v>4384</v>
      </c>
      <c r="I7" s="220" t="s">
        <v>82</v>
      </c>
      <c r="J7" s="220"/>
      <c r="K7" s="220" t="s">
        <v>85</v>
      </c>
      <c r="L7" s="221">
        <v>1</v>
      </c>
      <c r="M7" s="221">
        <v>2019</v>
      </c>
      <c r="N7" s="221">
        <v>4</v>
      </c>
      <c r="O7" s="221">
        <v>1</v>
      </c>
      <c r="P7" s="221">
        <v>2</v>
      </c>
      <c r="Q7" s="221">
        <v>3</v>
      </c>
      <c r="R7" s="222">
        <v>4</v>
      </c>
      <c r="S7" s="223">
        <f t="shared" si="4"/>
        <v>9881364371</v>
      </c>
      <c r="T7" s="223">
        <f t="shared" si="0"/>
        <v>2280285562</v>
      </c>
      <c r="U7" s="223">
        <v>1289498062</v>
      </c>
      <c r="V7" s="223"/>
      <c r="W7" s="223"/>
      <c r="X7" s="223"/>
      <c r="Y7" s="223"/>
      <c r="Z7" s="223"/>
      <c r="AA7" s="223"/>
      <c r="AB7" s="223">
        <v>990787500</v>
      </c>
      <c r="AC7" s="223"/>
      <c r="AD7" s="223">
        <f t="shared" si="1"/>
        <v>2348694129</v>
      </c>
      <c r="AE7" s="223">
        <v>1328183004</v>
      </c>
      <c r="AF7" s="223"/>
      <c r="AG7" s="223"/>
      <c r="AH7" s="223"/>
      <c r="AI7" s="223"/>
      <c r="AJ7" s="223"/>
      <c r="AK7" s="223"/>
      <c r="AL7" s="223">
        <v>1020511125</v>
      </c>
      <c r="AM7" s="223"/>
      <c r="AN7" s="223">
        <f t="shared" si="2"/>
        <v>2513102718</v>
      </c>
      <c r="AO7" s="223">
        <v>1421155814</v>
      </c>
      <c r="AP7" s="223"/>
      <c r="AQ7" s="223"/>
      <c r="AR7" s="223"/>
      <c r="AS7" s="223"/>
      <c r="AT7" s="223"/>
      <c r="AU7" s="223"/>
      <c r="AV7" s="223">
        <v>1091946904</v>
      </c>
      <c r="AW7" s="223"/>
      <c r="AX7" s="223">
        <f t="shared" si="3"/>
        <v>2739281962</v>
      </c>
      <c r="AY7" s="223">
        <v>1549059837</v>
      </c>
      <c r="AZ7" s="223"/>
      <c r="BA7" s="223"/>
      <c r="BB7" s="223"/>
      <c r="BC7" s="223"/>
      <c r="BD7" s="223"/>
      <c r="BE7" s="223"/>
      <c r="BF7" s="223">
        <v>1190222125</v>
      </c>
      <c r="BG7" s="223"/>
    </row>
    <row r="8" spans="1:65" s="185" customFormat="1" ht="91" hidden="1" x14ac:dyDescent="0.3">
      <c r="A8" s="213">
        <v>5</v>
      </c>
      <c r="B8" s="214" t="str">
        <f>[4]LT!E$3</f>
        <v>LT1. TURISMO, PATRIMONIO TERRITORIAL E IDENTIDAD VALLECAUCANA</v>
      </c>
      <c r="C8" s="220" t="str">
        <f>[4]LA!F$3</f>
        <v>LA101. DEPORTE PARA EL BIENESTAR, LA COMPETITIVIDAD Y LA IDENTIDAD</v>
      </c>
      <c r="D8" s="220" t="str">
        <f>[4]Pg!$F$3</f>
        <v>Pg10101. Valle Oro Puro</v>
      </c>
      <c r="E8" s="220" t="s">
        <v>5068</v>
      </c>
      <c r="F8" s="220" t="s">
        <v>5195</v>
      </c>
      <c r="G8" s="220" t="s">
        <v>88</v>
      </c>
      <c r="H8" s="220" t="s">
        <v>4385</v>
      </c>
      <c r="I8" s="220" t="s">
        <v>82</v>
      </c>
      <c r="J8" s="220"/>
      <c r="K8" s="220" t="s">
        <v>85</v>
      </c>
      <c r="L8" s="221">
        <v>0</v>
      </c>
      <c r="M8" s="221">
        <v>2019</v>
      </c>
      <c r="N8" s="221">
        <v>1</v>
      </c>
      <c r="O8" s="221">
        <v>0</v>
      </c>
      <c r="P8" s="221">
        <v>0</v>
      </c>
      <c r="Q8" s="221">
        <v>1</v>
      </c>
      <c r="R8" s="222">
        <v>1</v>
      </c>
      <c r="S8" s="223">
        <f t="shared" si="4"/>
        <v>200000000</v>
      </c>
      <c r="T8" s="223">
        <f t="shared" si="0"/>
        <v>0</v>
      </c>
      <c r="U8" s="223"/>
      <c r="V8" s="223"/>
      <c r="W8" s="223"/>
      <c r="X8" s="223"/>
      <c r="Y8" s="223"/>
      <c r="Z8" s="223"/>
      <c r="AA8" s="223"/>
      <c r="AB8" s="223"/>
      <c r="AC8" s="223"/>
      <c r="AD8" s="223">
        <f t="shared" si="1"/>
        <v>0</v>
      </c>
      <c r="AE8" s="223"/>
      <c r="AF8" s="223"/>
      <c r="AG8" s="223"/>
      <c r="AH8" s="223"/>
      <c r="AI8" s="223"/>
      <c r="AJ8" s="223"/>
      <c r="AK8" s="223"/>
      <c r="AL8" s="223"/>
      <c r="AM8" s="223"/>
      <c r="AN8" s="223">
        <f t="shared" si="2"/>
        <v>200000000</v>
      </c>
      <c r="AO8" s="223">
        <v>200000000</v>
      </c>
      <c r="AP8" s="223"/>
      <c r="AQ8" s="223"/>
      <c r="AR8" s="223"/>
      <c r="AS8" s="223"/>
      <c r="AT8" s="223"/>
      <c r="AU8" s="223"/>
      <c r="AV8" s="223"/>
      <c r="AW8" s="223"/>
      <c r="AX8" s="223">
        <f t="shared" si="3"/>
        <v>0</v>
      </c>
      <c r="AY8" s="223"/>
      <c r="AZ8" s="223"/>
      <c r="BA8" s="223"/>
      <c r="BB8" s="223"/>
      <c r="BC8" s="223"/>
      <c r="BD8" s="223"/>
      <c r="BE8" s="223"/>
      <c r="BF8" s="223">
        <v>0</v>
      </c>
      <c r="BG8" s="223"/>
    </row>
    <row r="9" spans="1:65" s="185" customFormat="1" ht="91" hidden="1" x14ac:dyDescent="0.3">
      <c r="A9" s="213">
        <v>6</v>
      </c>
      <c r="B9" s="214" t="str">
        <f>[4]LT!E$3</f>
        <v>LT1. TURISMO, PATRIMONIO TERRITORIAL E IDENTIDAD VALLECAUCANA</v>
      </c>
      <c r="C9" s="220" t="str">
        <f>[4]LA!F$3</f>
        <v>LA101. DEPORTE PARA EL BIENESTAR, LA COMPETITIVIDAD Y LA IDENTIDAD</v>
      </c>
      <c r="D9" s="220" t="str">
        <f>[4]Pg!$F$3</f>
        <v>Pg10101. Valle Oro Puro</v>
      </c>
      <c r="E9" s="220" t="s">
        <v>5068</v>
      </c>
      <c r="F9" s="220" t="s">
        <v>5195</v>
      </c>
      <c r="G9" s="220" t="s">
        <v>90</v>
      </c>
      <c r="H9" s="220" t="s">
        <v>4386</v>
      </c>
      <c r="I9" s="220" t="s">
        <v>82</v>
      </c>
      <c r="J9" s="220"/>
      <c r="K9" s="220" t="s">
        <v>77</v>
      </c>
      <c r="L9" s="221">
        <v>42</v>
      </c>
      <c r="M9" s="221">
        <v>2019</v>
      </c>
      <c r="N9" s="221">
        <v>42</v>
      </c>
      <c r="O9" s="221">
        <v>20</v>
      </c>
      <c r="P9" s="221">
        <v>26</v>
      </c>
      <c r="Q9" s="221">
        <v>34</v>
      </c>
      <c r="R9" s="222">
        <v>42</v>
      </c>
      <c r="S9" s="223">
        <f t="shared" si="4"/>
        <v>23275030177</v>
      </c>
      <c r="T9" s="223">
        <f t="shared" si="0"/>
        <v>5433398751</v>
      </c>
      <c r="U9" s="223">
        <v>3101654000</v>
      </c>
      <c r="V9" s="223"/>
      <c r="W9" s="223"/>
      <c r="X9" s="223"/>
      <c r="Y9" s="223"/>
      <c r="Z9" s="223"/>
      <c r="AA9" s="223"/>
      <c r="AB9" s="223">
        <v>2331744751</v>
      </c>
      <c r="AC9" s="223"/>
      <c r="AD9" s="223">
        <f t="shared" si="1"/>
        <v>5596400714</v>
      </c>
      <c r="AE9" s="223">
        <v>3194703621</v>
      </c>
      <c r="AF9" s="223"/>
      <c r="AG9" s="223"/>
      <c r="AH9" s="223"/>
      <c r="AI9" s="223"/>
      <c r="AJ9" s="223"/>
      <c r="AK9" s="223"/>
      <c r="AL9" s="223">
        <v>2401697093</v>
      </c>
      <c r="AM9" s="223"/>
      <c r="AN9" s="223">
        <f t="shared" si="2"/>
        <v>5718148761</v>
      </c>
      <c r="AO9" s="223">
        <v>3148332872</v>
      </c>
      <c r="AP9" s="223"/>
      <c r="AQ9" s="223"/>
      <c r="AR9" s="223"/>
      <c r="AS9" s="223"/>
      <c r="AT9" s="223"/>
      <c r="AU9" s="223"/>
      <c r="AV9" s="223">
        <v>2569815889</v>
      </c>
      <c r="AW9" s="223"/>
      <c r="AX9" s="223">
        <f t="shared" si="3"/>
        <v>6527081951</v>
      </c>
      <c r="AY9" s="223">
        <v>3725982632</v>
      </c>
      <c r="AZ9" s="223"/>
      <c r="BA9" s="223"/>
      <c r="BB9" s="223"/>
      <c r="BC9" s="223"/>
      <c r="BD9" s="223"/>
      <c r="BE9" s="223"/>
      <c r="BF9" s="223">
        <v>2801099319</v>
      </c>
      <c r="BG9" s="223"/>
    </row>
    <row r="10" spans="1:65" s="185" customFormat="1" ht="91" hidden="1" x14ac:dyDescent="0.3">
      <c r="A10" s="213">
        <v>7</v>
      </c>
      <c r="B10" s="214" t="str">
        <f>[4]LT!E$3</f>
        <v>LT1. TURISMO, PATRIMONIO TERRITORIAL E IDENTIDAD VALLECAUCANA</v>
      </c>
      <c r="C10" s="220" t="str">
        <f>[4]LA!F$3</f>
        <v>LA101. DEPORTE PARA EL BIENESTAR, LA COMPETITIVIDAD Y LA IDENTIDAD</v>
      </c>
      <c r="D10" s="220" t="str">
        <f>[4]Pg!$F$3</f>
        <v>Pg10101. Valle Oro Puro</v>
      </c>
      <c r="E10" s="220" t="s">
        <v>5068</v>
      </c>
      <c r="F10" s="220" t="s">
        <v>5195</v>
      </c>
      <c r="G10" s="220" t="s">
        <v>92</v>
      </c>
      <c r="H10" s="220" t="s">
        <v>4387</v>
      </c>
      <c r="I10" s="220" t="s">
        <v>94</v>
      </c>
      <c r="J10" s="220"/>
      <c r="K10" s="225" t="s">
        <v>77</v>
      </c>
      <c r="L10" s="221">
        <v>149</v>
      </c>
      <c r="M10" s="221">
        <v>2019</v>
      </c>
      <c r="N10" s="221">
        <v>149</v>
      </c>
      <c r="O10" s="221">
        <v>149</v>
      </c>
      <c r="P10" s="221">
        <v>149</v>
      </c>
      <c r="Q10" s="221">
        <v>149</v>
      </c>
      <c r="R10" s="222">
        <v>149</v>
      </c>
      <c r="S10" s="223">
        <f t="shared" si="4"/>
        <v>6553824500</v>
      </c>
      <c r="T10" s="223">
        <f t="shared" si="0"/>
        <v>1456232000</v>
      </c>
      <c r="U10" s="223">
        <v>1456232000</v>
      </c>
      <c r="V10" s="223">
        <v>0</v>
      </c>
      <c r="W10" s="223"/>
      <c r="X10" s="223">
        <v>0</v>
      </c>
      <c r="Y10" s="223"/>
      <c r="Z10" s="223"/>
      <c r="AA10" s="223"/>
      <c r="AB10" s="223">
        <v>0</v>
      </c>
      <c r="AC10" s="223"/>
      <c r="AD10" s="223">
        <f t="shared" si="1"/>
        <v>1617000000</v>
      </c>
      <c r="AE10" s="223">
        <v>334727035</v>
      </c>
      <c r="AF10" s="223">
        <v>0</v>
      </c>
      <c r="AG10" s="223">
        <v>0</v>
      </c>
      <c r="AH10" s="223">
        <v>0</v>
      </c>
      <c r="AI10" s="223"/>
      <c r="AJ10" s="223"/>
      <c r="AK10" s="223"/>
      <c r="AL10" s="223">
        <v>1282272965</v>
      </c>
      <c r="AM10" s="223"/>
      <c r="AN10" s="223">
        <f t="shared" si="2"/>
        <v>1697850000</v>
      </c>
      <c r="AO10" s="223">
        <v>358157928</v>
      </c>
      <c r="AP10" s="223">
        <v>0</v>
      </c>
      <c r="AQ10" s="223">
        <v>0</v>
      </c>
      <c r="AR10" s="223"/>
      <c r="AS10" s="223"/>
      <c r="AT10" s="223"/>
      <c r="AU10" s="223"/>
      <c r="AV10" s="223">
        <v>1339692072</v>
      </c>
      <c r="AW10" s="223"/>
      <c r="AX10" s="223">
        <f t="shared" si="3"/>
        <v>1782742500</v>
      </c>
      <c r="AY10" s="223">
        <v>393973721</v>
      </c>
      <c r="AZ10" s="223"/>
      <c r="BA10" s="223">
        <v>0</v>
      </c>
      <c r="BB10" s="223">
        <v>0</v>
      </c>
      <c r="BC10" s="223"/>
      <c r="BD10" s="223"/>
      <c r="BE10" s="223"/>
      <c r="BF10" s="223">
        <v>1388768779</v>
      </c>
      <c r="BG10" s="223"/>
    </row>
    <row r="11" spans="1:65" s="185" customFormat="1" ht="91" hidden="1" x14ac:dyDescent="0.3">
      <c r="A11" s="213">
        <v>8</v>
      </c>
      <c r="B11" s="214" t="str">
        <f>[4]LT!E$3</f>
        <v>LT1. TURISMO, PATRIMONIO TERRITORIAL E IDENTIDAD VALLECAUCANA</v>
      </c>
      <c r="C11" s="220" t="str">
        <f>[4]LA!F$3</f>
        <v>LA101. DEPORTE PARA EL BIENESTAR, LA COMPETITIVIDAD Y LA IDENTIDAD</v>
      </c>
      <c r="D11" s="220" t="str">
        <f>[4]Pg!$F$3</f>
        <v>Pg10101. Valle Oro Puro</v>
      </c>
      <c r="E11" s="220" t="s">
        <v>5068</v>
      </c>
      <c r="F11" s="220" t="s">
        <v>5195</v>
      </c>
      <c r="G11" s="220" t="s">
        <v>95</v>
      </c>
      <c r="H11" s="220" t="s">
        <v>4388</v>
      </c>
      <c r="I11" s="220" t="s">
        <v>94</v>
      </c>
      <c r="J11" s="220"/>
      <c r="K11" s="220" t="s">
        <v>77</v>
      </c>
      <c r="L11" s="221">
        <v>3200</v>
      </c>
      <c r="M11" s="221">
        <v>2019</v>
      </c>
      <c r="N11" s="221">
        <v>4000</v>
      </c>
      <c r="O11" s="221">
        <v>4000</v>
      </c>
      <c r="P11" s="221">
        <v>4000</v>
      </c>
      <c r="Q11" s="221">
        <v>4000</v>
      </c>
      <c r="R11" s="221">
        <v>4000</v>
      </c>
      <c r="S11" s="223">
        <f t="shared" si="4"/>
        <v>862025000</v>
      </c>
      <c r="T11" s="223">
        <f t="shared" si="0"/>
        <v>200000000</v>
      </c>
      <c r="U11" s="223">
        <v>200000000</v>
      </c>
      <c r="V11" s="223">
        <v>0</v>
      </c>
      <c r="W11" s="223"/>
      <c r="X11" s="223">
        <v>0</v>
      </c>
      <c r="Y11" s="223"/>
      <c r="Z11" s="223"/>
      <c r="AA11" s="223"/>
      <c r="AB11" s="223">
        <v>0</v>
      </c>
      <c r="AC11" s="223"/>
      <c r="AD11" s="223">
        <f t="shared" si="1"/>
        <v>210000000</v>
      </c>
      <c r="AE11" s="223">
        <v>43471044</v>
      </c>
      <c r="AF11" s="223">
        <v>0</v>
      </c>
      <c r="AG11" s="223">
        <v>0</v>
      </c>
      <c r="AH11" s="223">
        <v>0</v>
      </c>
      <c r="AI11" s="223"/>
      <c r="AJ11" s="223"/>
      <c r="AK11" s="223"/>
      <c r="AL11" s="223">
        <v>166528956</v>
      </c>
      <c r="AM11" s="223"/>
      <c r="AN11" s="223">
        <f t="shared" si="2"/>
        <v>220500000</v>
      </c>
      <c r="AO11" s="223">
        <v>46514017</v>
      </c>
      <c r="AP11" s="223">
        <v>0</v>
      </c>
      <c r="AQ11" s="223">
        <v>0</v>
      </c>
      <c r="AR11" s="223"/>
      <c r="AS11" s="223"/>
      <c r="AT11" s="223"/>
      <c r="AU11" s="223"/>
      <c r="AV11" s="223">
        <v>173985983</v>
      </c>
      <c r="AW11" s="223"/>
      <c r="AX11" s="223">
        <f t="shared" si="3"/>
        <v>231525000</v>
      </c>
      <c r="AY11" s="223">
        <v>51165418</v>
      </c>
      <c r="AZ11" s="223"/>
      <c r="BA11" s="223">
        <v>0</v>
      </c>
      <c r="BB11" s="223">
        <v>0</v>
      </c>
      <c r="BC11" s="223"/>
      <c r="BD11" s="223"/>
      <c r="BE11" s="223"/>
      <c r="BF11" s="223">
        <v>180359582</v>
      </c>
      <c r="BG11" s="223"/>
    </row>
    <row r="12" spans="1:65" s="185" customFormat="1" ht="91" hidden="1" x14ac:dyDescent="0.3">
      <c r="A12" s="213">
        <v>9</v>
      </c>
      <c r="B12" s="214" t="str">
        <f>[4]LT!E$3</f>
        <v>LT1. TURISMO, PATRIMONIO TERRITORIAL E IDENTIDAD VALLECAUCANA</v>
      </c>
      <c r="C12" s="220" t="str">
        <f>[4]LA!F$3</f>
        <v>LA101. DEPORTE PARA EL BIENESTAR, LA COMPETITIVIDAD Y LA IDENTIDAD</v>
      </c>
      <c r="D12" s="220" t="str">
        <f>[4]Pg!$F$3</f>
        <v>Pg10101. Valle Oro Puro</v>
      </c>
      <c r="E12" s="220" t="s">
        <v>5068</v>
      </c>
      <c r="F12" s="220" t="s">
        <v>5195</v>
      </c>
      <c r="G12" s="220" t="s">
        <v>97</v>
      </c>
      <c r="H12" s="220" t="s">
        <v>4389</v>
      </c>
      <c r="I12" s="220" t="s">
        <v>99</v>
      </c>
      <c r="J12" s="220"/>
      <c r="K12" s="225" t="s">
        <v>85</v>
      </c>
      <c r="L12" s="221">
        <v>91668</v>
      </c>
      <c r="M12" s="221">
        <v>2019</v>
      </c>
      <c r="N12" s="221">
        <v>92000</v>
      </c>
      <c r="O12" s="221">
        <v>23000</v>
      </c>
      <c r="P12" s="221">
        <v>46000</v>
      </c>
      <c r="Q12" s="221">
        <v>69000</v>
      </c>
      <c r="R12" s="222">
        <v>92000</v>
      </c>
      <c r="S12" s="223">
        <f t="shared" si="4"/>
        <v>972269008</v>
      </c>
      <c r="T12" s="223">
        <f t="shared" si="0"/>
        <v>0</v>
      </c>
      <c r="U12" s="223"/>
      <c r="V12" s="223"/>
      <c r="W12" s="223"/>
      <c r="X12" s="223"/>
      <c r="Y12" s="223"/>
      <c r="Z12" s="223"/>
      <c r="AA12" s="223"/>
      <c r="AB12" s="223"/>
      <c r="AC12" s="223"/>
      <c r="AD12" s="223">
        <f t="shared" si="1"/>
        <v>309628373</v>
      </c>
      <c r="AE12" s="223"/>
      <c r="AF12" s="223">
        <v>309628373</v>
      </c>
      <c r="AG12" s="223"/>
      <c r="AH12" s="223"/>
      <c r="AI12" s="223"/>
      <c r="AJ12" s="223"/>
      <c r="AK12" s="223"/>
      <c r="AL12" s="223"/>
      <c r="AM12" s="223"/>
      <c r="AN12" s="223">
        <f t="shared" si="2"/>
        <v>323871278</v>
      </c>
      <c r="AO12" s="223"/>
      <c r="AP12" s="223">
        <v>323871278</v>
      </c>
      <c r="AQ12" s="223"/>
      <c r="AR12" s="223"/>
      <c r="AS12" s="223"/>
      <c r="AT12" s="223"/>
      <c r="AU12" s="223"/>
      <c r="AV12" s="223"/>
      <c r="AW12" s="223"/>
      <c r="AX12" s="223">
        <f t="shared" si="3"/>
        <v>338769357</v>
      </c>
      <c r="AY12" s="223"/>
      <c r="AZ12" s="223">
        <v>338769357</v>
      </c>
      <c r="BA12" s="223"/>
      <c r="BB12" s="223"/>
      <c r="BC12" s="223"/>
      <c r="BD12" s="223"/>
      <c r="BE12" s="223"/>
      <c r="BF12" s="223">
        <v>0</v>
      </c>
      <c r="BG12" s="223"/>
    </row>
    <row r="13" spans="1:65" s="185" customFormat="1" ht="91" hidden="1" x14ac:dyDescent="0.3">
      <c r="A13" s="213">
        <v>10</v>
      </c>
      <c r="B13" s="214" t="str">
        <f>[4]LT!E$3</f>
        <v>LT1. TURISMO, PATRIMONIO TERRITORIAL E IDENTIDAD VALLECAUCANA</v>
      </c>
      <c r="C13" s="220" t="str">
        <f>[4]LA!F$3</f>
        <v>LA101. DEPORTE PARA EL BIENESTAR, LA COMPETITIVIDAD Y LA IDENTIDAD</v>
      </c>
      <c r="D13" s="220" t="str">
        <f>[4]Pg!$F$3</f>
        <v>Pg10101. Valle Oro Puro</v>
      </c>
      <c r="E13" s="220" t="s">
        <v>5068</v>
      </c>
      <c r="F13" s="220" t="s">
        <v>5195</v>
      </c>
      <c r="G13" s="220" t="s">
        <v>100</v>
      </c>
      <c r="H13" s="220" t="s">
        <v>4390</v>
      </c>
      <c r="I13" s="220" t="s">
        <v>99</v>
      </c>
      <c r="J13" s="220"/>
      <c r="K13" s="220" t="s">
        <v>85</v>
      </c>
      <c r="L13" s="221">
        <v>8400</v>
      </c>
      <c r="M13" s="221">
        <v>2019</v>
      </c>
      <c r="N13" s="221">
        <v>8500</v>
      </c>
      <c r="O13" s="221">
        <v>2125</v>
      </c>
      <c r="P13" s="221">
        <v>4250</v>
      </c>
      <c r="Q13" s="221">
        <v>6375</v>
      </c>
      <c r="R13" s="222">
        <v>8500</v>
      </c>
      <c r="S13" s="223">
        <f t="shared" si="4"/>
        <v>243067252</v>
      </c>
      <c r="T13" s="223">
        <f t="shared" si="0"/>
        <v>0</v>
      </c>
      <c r="U13" s="223"/>
      <c r="V13" s="223">
        <v>0</v>
      </c>
      <c r="W13" s="223"/>
      <c r="X13" s="223"/>
      <c r="Y13" s="223"/>
      <c r="Z13" s="223"/>
      <c r="AA13" s="223"/>
      <c r="AB13" s="223"/>
      <c r="AC13" s="223"/>
      <c r="AD13" s="223">
        <f t="shared" si="1"/>
        <v>77407093</v>
      </c>
      <c r="AE13" s="223"/>
      <c r="AF13" s="223">
        <v>77407093</v>
      </c>
      <c r="AG13" s="223"/>
      <c r="AH13" s="223"/>
      <c r="AI13" s="223"/>
      <c r="AJ13" s="223"/>
      <c r="AK13" s="223"/>
      <c r="AL13" s="223"/>
      <c r="AM13" s="223"/>
      <c r="AN13" s="223">
        <f t="shared" si="2"/>
        <v>80967820</v>
      </c>
      <c r="AO13" s="223"/>
      <c r="AP13" s="223">
        <v>80967820</v>
      </c>
      <c r="AQ13" s="223"/>
      <c r="AR13" s="223"/>
      <c r="AS13" s="223"/>
      <c r="AT13" s="223"/>
      <c r="AU13" s="223"/>
      <c r="AV13" s="223"/>
      <c r="AW13" s="223"/>
      <c r="AX13" s="223">
        <f t="shared" si="3"/>
        <v>84692339</v>
      </c>
      <c r="AY13" s="223"/>
      <c r="AZ13" s="223">
        <v>84692339</v>
      </c>
      <c r="BA13" s="223"/>
      <c r="BB13" s="223"/>
      <c r="BC13" s="223"/>
      <c r="BD13" s="223"/>
      <c r="BE13" s="223"/>
      <c r="BF13" s="223">
        <v>0</v>
      </c>
      <c r="BG13" s="223"/>
    </row>
    <row r="14" spans="1:65" s="185" customFormat="1" ht="91" hidden="1" x14ac:dyDescent="0.3">
      <c r="A14" s="213">
        <v>11</v>
      </c>
      <c r="B14" s="214" t="str">
        <f>[4]LT!E$3</f>
        <v>LT1. TURISMO, PATRIMONIO TERRITORIAL E IDENTIDAD VALLECAUCANA</v>
      </c>
      <c r="C14" s="220" t="str">
        <f>[4]LA!F$3</f>
        <v>LA101. DEPORTE PARA EL BIENESTAR, LA COMPETITIVIDAD Y LA IDENTIDAD</v>
      </c>
      <c r="D14" s="220" t="str">
        <f>[4]Pg!$F$3</f>
        <v>Pg10101. Valle Oro Puro</v>
      </c>
      <c r="E14" s="220" t="s">
        <v>5068</v>
      </c>
      <c r="F14" s="220" t="s">
        <v>5195</v>
      </c>
      <c r="G14" s="220" t="s">
        <v>102</v>
      </c>
      <c r="H14" s="220" t="s">
        <v>4391</v>
      </c>
      <c r="I14" s="220" t="s">
        <v>99</v>
      </c>
      <c r="J14" s="220"/>
      <c r="K14" s="220" t="s">
        <v>77</v>
      </c>
      <c r="L14" s="221">
        <v>57</v>
      </c>
      <c r="M14" s="221">
        <v>2019</v>
      </c>
      <c r="N14" s="221">
        <v>57</v>
      </c>
      <c r="O14" s="221">
        <v>57</v>
      </c>
      <c r="P14" s="221">
        <v>57</v>
      </c>
      <c r="Q14" s="221">
        <v>57</v>
      </c>
      <c r="R14" s="222">
        <v>57</v>
      </c>
      <c r="S14" s="223">
        <f t="shared" si="4"/>
        <v>1787524876</v>
      </c>
      <c r="T14" s="223">
        <f t="shared" si="0"/>
        <v>815255868</v>
      </c>
      <c r="U14" s="223"/>
      <c r="V14" s="223">
        <f>666281868+148974000</f>
        <v>815255868</v>
      </c>
      <c r="W14" s="223"/>
      <c r="X14" s="223"/>
      <c r="Y14" s="223"/>
      <c r="Z14" s="223"/>
      <c r="AA14" s="223"/>
      <c r="AB14" s="223"/>
      <c r="AC14" s="223"/>
      <c r="AD14" s="223">
        <f t="shared" si="1"/>
        <v>309628373</v>
      </c>
      <c r="AE14" s="223"/>
      <c r="AF14" s="223">
        <v>309628373</v>
      </c>
      <c r="AG14" s="223"/>
      <c r="AH14" s="223"/>
      <c r="AI14" s="223"/>
      <c r="AJ14" s="223"/>
      <c r="AK14" s="223"/>
      <c r="AL14" s="223"/>
      <c r="AM14" s="223"/>
      <c r="AN14" s="223">
        <f t="shared" si="2"/>
        <v>323871278</v>
      </c>
      <c r="AO14" s="223"/>
      <c r="AP14" s="223">
        <v>323871278</v>
      </c>
      <c r="AQ14" s="223"/>
      <c r="AR14" s="223"/>
      <c r="AS14" s="223"/>
      <c r="AT14" s="223"/>
      <c r="AU14" s="223"/>
      <c r="AV14" s="223"/>
      <c r="AW14" s="223"/>
      <c r="AX14" s="223">
        <f t="shared" si="3"/>
        <v>338769357</v>
      </c>
      <c r="AY14" s="223"/>
      <c r="AZ14" s="223">
        <v>338769357</v>
      </c>
      <c r="BA14" s="223"/>
      <c r="BB14" s="223"/>
      <c r="BC14" s="223"/>
      <c r="BD14" s="223"/>
      <c r="BE14" s="223"/>
      <c r="BF14" s="223">
        <v>0</v>
      </c>
      <c r="BG14" s="223"/>
    </row>
    <row r="15" spans="1:65" s="185" customFormat="1" ht="91" hidden="1" x14ac:dyDescent="0.3">
      <c r="A15" s="213">
        <v>12</v>
      </c>
      <c r="B15" s="214" t="str">
        <f>[4]LT!E$3</f>
        <v>LT1. TURISMO, PATRIMONIO TERRITORIAL E IDENTIDAD VALLECAUCANA</v>
      </c>
      <c r="C15" s="220" t="str">
        <f>[4]LA!F$3</f>
        <v>LA101. DEPORTE PARA EL BIENESTAR, LA COMPETITIVIDAD Y LA IDENTIDAD</v>
      </c>
      <c r="D15" s="220" t="str">
        <f>[4]Pg!$F$3</f>
        <v>Pg10101. Valle Oro Puro</v>
      </c>
      <c r="E15" s="220" t="s">
        <v>5068</v>
      </c>
      <c r="F15" s="220" t="s">
        <v>5196</v>
      </c>
      <c r="G15" s="220" t="s">
        <v>103</v>
      </c>
      <c r="H15" s="220" t="s">
        <v>4392</v>
      </c>
      <c r="I15" s="220" t="s">
        <v>82</v>
      </c>
      <c r="J15" s="220"/>
      <c r="K15" s="220" t="s">
        <v>85</v>
      </c>
      <c r="L15" s="221">
        <v>30</v>
      </c>
      <c r="M15" s="221">
        <v>2019</v>
      </c>
      <c r="N15" s="221">
        <v>35</v>
      </c>
      <c r="O15" s="221">
        <v>0</v>
      </c>
      <c r="P15" s="221">
        <v>10</v>
      </c>
      <c r="Q15" s="221">
        <v>20</v>
      </c>
      <c r="R15" s="222">
        <v>35</v>
      </c>
      <c r="S15" s="223">
        <f t="shared" si="4"/>
        <v>35418435202</v>
      </c>
      <c r="T15" s="223">
        <f t="shared" si="0"/>
        <v>8173380050</v>
      </c>
      <c r="U15" s="223">
        <v>3458595650</v>
      </c>
      <c r="V15" s="223"/>
      <c r="W15" s="223"/>
      <c r="X15" s="223"/>
      <c r="Y15" s="223"/>
      <c r="Z15" s="223"/>
      <c r="AA15" s="223"/>
      <c r="AB15" s="223">
        <v>4714784400</v>
      </c>
      <c r="AC15" s="223"/>
      <c r="AD15" s="223">
        <f t="shared" si="1"/>
        <v>8418581452</v>
      </c>
      <c r="AE15" s="223">
        <v>3562353520</v>
      </c>
      <c r="AF15" s="223"/>
      <c r="AG15" s="223"/>
      <c r="AH15" s="223"/>
      <c r="AI15" s="223"/>
      <c r="AJ15" s="223"/>
      <c r="AK15" s="223"/>
      <c r="AL15" s="223">
        <v>4856227932</v>
      </c>
      <c r="AM15" s="223"/>
      <c r="AN15" s="223">
        <f t="shared" si="2"/>
        <v>9007882153</v>
      </c>
      <c r="AO15" s="223">
        <v>3811718266</v>
      </c>
      <c r="AP15" s="223"/>
      <c r="AQ15" s="223"/>
      <c r="AR15" s="223"/>
      <c r="AS15" s="223"/>
      <c r="AT15" s="223"/>
      <c r="AU15" s="223"/>
      <c r="AV15" s="223">
        <v>5196163887</v>
      </c>
      <c r="AW15" s="223"/>
      <c r="AX15" s="223">
        <f t="shared" si="3"/>
        <v>9818591547</v>
      </c>
      <c r="AY15" s="223">
        <v>4154772910</v>
      </c>
      <c r="AZ15" s="223"/>
      <c r="BA15" s="223"/>
      <c r="BB15" s="223"/>
      <c r="BC15" s="223"/>
      <c r="BD15" s="223"/>
      <c r="BE15" s="223"/>
      <c r="BF15" s="223">
        <v>5663818637</v>
      </c>
      <c r="BG15" s="223"/>
    </row>
    <row r="16" spans="1:65" s="185" customFormat="1" ht="65" hidden="1" x14ac:dyDescent="0.3">
      <c r="A16" s="213">
        <v>13</v>
      </c>
      <c r="B16" s="214" t="str">
        <f>[4]LT!E$3</f>
        <v>LT1. TURISMO, PATRIMONIO TERRITORIAL E IDENTIDAD VALLECAUCANA</v>
      </c>
      <c r="C16" s="220" t="str">
        <f>[4]LA!F$3</f>
        <v>LA101. DEPORTE PARA EL BIENESTAR, LA COMPETITIVIDAD Y LA IDENTIDAD</v>
      </c>
      <c r="D16" s="220" t="str">
        <f>[4]Pg!$F$4</f>
        <v xml:space="preserve">Pg10102. Deporte y Turismo </v>
      </c>
      <c r="E16" s="220" t="s">
        <v>5069</v>
      </c>
      <c r="F16" s="220" t="s">
        <v>5197</v>
      </c>
      <c r="G16" s="226" t="s">
        <v>111</v>
      </c>
      <c r="H16" s="220" t="s">
        <v>4393</v>
      </c>
      <c r="I16" s="226" t="s">
        <v>82</v>
      </c>
      <c r="J16" s="226"/>
      <c r="K16" s="226" t="s">
        <v>85</v>
      </c>
      <c r="L16" s="227">
        <v>4</v>
      </c>
      <c r="M16" s="227">
        <v>2019</v>
      </c>
      <c r="N16" s="227">
        <v>6</v>
      </c>
      <c r="O16" s="227">
        <v>1</v>
      </c>
      <c r="P16" s="227">
        <v>2</v>
      </c>
      <c r="Q16" s="227">
        <v>4</v>
      </c>
      <c r="R16" s="228">
        <v>6</v>
      </c>
      <c r="S16" s="223">
        <f t="shared" si="4"/>
        <v>10623621387.110718</v>
      </c>
      <c r="T16" s="223">
        <f t="shared" si="0"/>
        <v>2500000000</v>
      </c>
      <c r="U16" s="223">
        <v>2500000000</v>
      </c>
      <c r="V16" s="223"/>
      <c r="W16" s="223"/>
      <c r="X16" s="223"/>
      <c r="Y16" s="223"/>
      <c r="Z16" s="223"/>
      <c r="AA16" s="223"/>
      <c r="AB16" s="223"/>
      <c r="AC16" s="223"/>
      <c r="AD16" s="223">
        <f t="shared" si="1"/>
        <v>2365148887.1107178</v>
      </c>
      <c r="AE16" s="223">
        <v>2365148887.1107178</v>
      </c>
      <c r="AF16" s="223"/>
      <c r="AG16" s="223"/>
      <c r="AH16" s="223"/>
      <c r="AI16" s="223"/>
      <c r="AJ16" s="223"/>
      <c r="AK16" s="223"/>
      <c r="AL16" s="223"/>
      <c r="AM16" s="223"/>
      <c r="AN16" s="223">
        <f t="shared" si="2"/>
        <v>2755250000</v>
      </c>
      <c r="AO16" s="223">
        <v>2755250000</v>
      </c>
      <c r="AP16" s="223"/>
      <c r="AQ16" s="223"/>
      <c r="AR16" s="223"/>
      <c r="AS16" s="223"/>
      <c r="AT16" s="223"/>
      <c r="AU16" s="223"/>
      <c r="AV16" s="223"/>
      <c r="AW16" s="223"/>
      <c r="AX16" s="223">
        <f t="shared" si="3"/>
        <v>3003222500</v>
      </c>
      <c r="AY16" s="223">
        <v>3003222500</v>
      </c>
      <c r="AZ16" s="223"/>
      <c r="BA16" s="223"/>
      <c r="BB16" s="223"/>
      <c r="BC16" s="223"/>
      <c r="BD16" s="223"/>
      <c r="BE16" s="223"/>
      <c r="BF16" s="223">
        <v>0</v>
      </c>
      <c r="BG16" s="223"/>
    </row>
    <row r="17" spans="1:59" s="185" customFormat="1" ht="117" hidden="1" x14ac:dyDescent="0.3">
      <c r="A17" s="213">
        <v>14</v>
      </c>
      <c r="B17" s="214" t="str">
        <f>[4]LT!E$3</f>
        <v>LT1. TURISMO, PATRIMONIO TERRITORIAL E IDENTIDAD VALLECAUCANA</v>
      </c>
      <c r="C17" s="220" t="str">
        <f>[4]LA!F$3</f>
        <v>LA101. DEPORTE PARA EL BIENESTAR, LA COMPETITIVIDAD Y LA IDENTIDAD</v>
      </c>
      <c r="D17" s="220" t="str">
        <f>[4]Pg!$F$4</f>
        <v xml:space="preserve">Pg10102. Deporte y Turismo </v>
      </c>
      <c r="E17" s="220" t="s">
        <v>5069</v>
      </c>
      <c r="F17" s="220" t="s">
        <v>5197</v>
      </c>
      <c r="G17" s="220" t="s">
        <v>113</v>
      </c>
      <c r="H17" s="220" t="s">
        <v>4394</v>
      </c>
      <c r="I17" s="220" t="s">
        <v>82</v>
      </c>
      <c r="J17" s="220"/>
      <c r="K17" s="220" t="s">
        <v>85</v>
      </c>
      <c r="L17" s="221">
        <v>4</v>
      </c>
      <c r="M17" s="221">
        <v>2019</v>
      </c>
      <c r="N17" s="221">
        <v>5</v>
      </c>
      <c r="O17" s="221">
        <v>1</v>
      </c>
      <c r="P17" s="221">
        <v>2</v>
      </c>
      <c r="Q17" s="221">
        <v>3</v>
      </c>
      <c r="R17" s="222">
        <v>5</v>
      </c>
      <c r="S17" s="223">
        <f t="shared" si="4"/>
        <v>3859023428</v>
      </c>
      <c r="T17" s="223">
        <f t="shared" si="0"/>
        <v>890532428</v>
      </c>
      <c r="U17" s="223"/>
      <c r="V17" s="223">
        <v>890532428</v>
      </c>
      <c r="W17" s="223"/>
      <c r="X17" s="223"/>
      <c r="Y17" s="223"/>
      <c r="Z17" s="223"/>
      <c r="AA17" s="223"/>
      <c r="AB17" s="223"/>
      <c r="AC17" s="223"/>
      <c r="AD17" s="223">
        <f t="shared" si="1"/>
        <v>917248401</v>
      </c>
      <c r="AE17" s="223"/>
      <c r="AF17" s="223">
        <v>917248401</v>
      </c>
      <c r="AG17" s="223"/>
      <c r="AH17" s="223"/>
      <c r="AI17" s="223"/>
      <c r="AJ17" s="223"/>
      <c r="AK17" s="223"/>
      <c r="AL17" s="223"/>
      <c r="AM17" s="223"/>
      <c r="AN17" s="223">
        <f t="shared" si="2"/>
        <v>981455789</v>
      </c>
      <c r="AO17" s="223"/>
      <c r="AP17" s="223">
        <v>981455789</v>
      </c>
      <c r="AQ17" s="223"/>
      <c r="AR17" s="223"/>
      <c r="AS17" s="223"/>
      <c r="AT17" s="223"/>
      <c r="AU17" s="223"/>
      <c r="AV17" s="223"/>
      <c r="AW17" s="223"/>
      <c r="AX17" s="223">
        <f t="shared" si="3"/>
        <v>1069786810</v>
      </c>
      <c r="AY17" s="223"/>
      <c r="AZ17" s="223">
        <v>1069786810</v>
      </c>
      <c r="BA17" s="223"/>
      <c r="BB17" s="223"/>
      <c r="BC17" s="223"/>
      <c r="BD17" s="223"/>
      <c r="BE17" s="223"/>
      <c r="BF17" s="223">
        <v>0</v>
      </c>
      <c r="BG17" s="223"/>
    </row>
    <row r="18" spans="1:59" s="185" customFormat="1" ht="52" hidden="1" x14ac:dyDescent="0.3">
      <c r="A18" s="213">
        <v>15</v>
      </c>
      <c r="B18" s="214" t="str">
        <f>[4]LT!E$3</f>
        <v>LT1. TURISMO, PATRIMONIO TERRITORIAL E IDENTIDAD VALLECAUCANA</v>
      </c>
      <c r="C18" s="220" t="str">
        <f>[4]LA!F$4</f>
        <v>LA102. ECONOMÍA NARANJA</v>
      </c>
      <c r="D18" s="220" t="str">
        <f>[4]Pg!$F$5</f>
        <v>Pg10201. Valle Destino Turístico, Competitivo y Sostenible</v>
      </c>
      <c r="E18" s="220" t="s">
        <v>5070</v>
      </c>
      <c r="F18" s="220" t="s">
        <v>5198</v>
      </c>
      <c r="G18" s="220" t="s">
        <v>1613</v>
      </c>
      <c r="H18" s="220" t="s">
        <v>4395</v>
      </c>
      <c r="I18" s="220" t="s">
        <v>118</v>
      </c>
      <c r="J18" s="220"/>
      <c r="K18" s="220" t="s">
        <v>85</v>
      </c>
      <c r="L18" s="221">
        <v>0</v>
      </c>
      <c r="M18" s="221">
        <v>2019</v>
      </c>
      <c r="N18" s="221">
        <v>75</v>
      </c>
      <c r="O18" s="221">
        <v>0</v>
      </c>
      <c r="P18" s="221">
        <v>25</v>
      </c>
      <c r="Q18" s="221">
        <v>50</v>
      </c>
      <c r="R18" s="222">
        <v>75</v>
      </c>
      <c r="S18" s="223">
        <f t="shared" si="4"/>
        <v>480000000</v>
      </c>
      <c r="T18" s="223">
        <f t="shared" si="0"/>
        <v>0</v>
      </c>
      <c r="U18" s="223">
        <v>0</v>
      </c>
      <c r="V18" s="223"/>
      <c r="W18" s="223"/>
      <c r="X18" s="223"/>
      <c r="Y18" s="223"/>
      <c r="Z18" s="223"/>
      <c r="AA18" s="223"/>
      <c r="AB18" s="223"/>
      <c r="AC18" s="223"/>
      <c r="AD18" s="223">
        <f t="shared" si="1"/>
        <v>120000000</v>
      </c>
      <c r="AE18" s="223">
        <v>120000000</v>
      </c>
      <c r="AF18" s="223"/>
      <c r="AG18" s="223"/>
      <c r="AH18" s="223"/>
      <c r="AI18" s="223"/>
      <c r="AJ18" s="223"/>
      <c r="AK18" s="223"/>
      <c r="AL18" s="223">
        <v>0</v>
      </c>
      <c r="AM18" s="223"/>
      <c r="AN18" s="223">
        <f t="shared" si="2"/>
        <v>120000000</v>
      </c>
      <c r="AO18" s="223">
        <v>120000000</v>
      </c>
      <c r="AP18" s="223"/>
      <c r="AQ18" s="223"/>
      <c r="AR18" s="223"/>
      <c r="AS18" s="223"/>
      <c r="AT18" s="223"/>
      <c r="AU18" s="223"/>
      <c r="AV18" s="223">
        <v>0</v>
      </c>
      <c r="AW18" s="223"/>
      <c r="AX18" s="223">
        <f t="shared" si="3"/>
        <v>240000000</v>
      </c>
      <c r="AY18" s="223">
        <v>120000000</v>
      </c>
      <c r="AZ18" s="223"/>
      <c r="BA18" s="223"/>
      <c r="BB18" s="223"/>
      <c r="BC18" s="223"/>
      <c r="BD18" s="223"/>
      <c r="BE18" s="223"/>
      <c r="BF18" s="223">
        <v>120000000</v>
      </c>
      <c r="BG18" s="223"/>
    </row>
    <row r="19" spans="1:59" s="185" customFormat="1" ht="39" hidden="1" x14ac:dyDescent="0.3">
      <c r="A19" s="213">
        <v>16</v>
      </c>
      <c r="B19" s="214" t="str">
        <f>[4]LT!E$3</f>
        <v>LT1. TURISMO, PATRIMONIO TERRITORIAL E IDENTIDAD VALLECAUCANA</v>
      </c>
      <c r="C19" s="220" t="str">
        <f>[4]LA!F$4</f>
        <v>LA102. ECONOMÍA NARANJA</v>
      </c>
      <c r="D19" s="220" t="str">
        <f>[4]Pg!$F$5</f>
        <v>Pg10201. Valle Destino Turístico, Competitivo y Sostenible</v>
      </c>
      <c r="E19" s="220" t="s">
        <v>5070</v>
      </c>
      <c r="F19" s="220" t="s">
        <v>5198</v>
      </c>
      <c r="G19" s="220" t="s">
        <v>1320</v>
      </c>
      <c r="H19" s="220" t="s">
        <v>4396</v>
      </c>
      <c r="I19" s="215" t="s">
        <v>120</v>
      </c>
      <c r="J19" s="215"/>
      <c r="K19" s="215" t="s">
        <v>85</v>
      </c>
      <c r="L19" s="217">
        <v>0</v>
      </c>
      <c r="M19" s="217">
        <v>2019</v>
      </c>
      <c r="N19" s="217">
        <v>20</v>
      </c>
      <c r="O19" s="217">
        <v>0</v>
      </c>
      <c r="P19" s="217">
        <v>10</v>
      </c>
      <c r="Q19" s="217">
        <v>20</v>
      </c>
      <c r="R19" s="217">
        <v>20</v>
      </c>
      <c r="S19" s="223">
        <f t="shared" si="4"/>
        <v>5000000</v>
      </c>
      <c r="T19" s="223">
        <f t="shared" si="0"/>
        <v>0</v>
      </c>
      <c r="U19" s="223"/>
      <c r="V19" s="223"/>
      <c r="W19" s="223"/>
      <c r="X19" s="223"/>
      <c r="Y19" s="223"/>
      <c r="Z19" s="223"/>
      <c r="AA19" s="223"/>
      <c r="AB19" s="223"/>
      <c r="AC19" s="223"/>
      <c r="AD19" s="223">
        <f t="shared" si="1"/>
        <v>2500000</v>
      </c>
      <c r="AE19" s="223"/>
      <c r="AF19" s="223"/>
      <c r="AG19" s="223"/>
      <c r="AH19" s="223"/>
      <c r="AI19" s="223"/>
      <c r="AJ19" s="223"/>
      <c r="AK19" s="223"/>
      <c r="AL19" s="223">
        <v>2500000</v>
      </c>
      <c r="AM19" s="223"/>
      <c r="AN19" s="223">
        <f t="shared" si="2"/>
        <v>2500000</v>
      </c>
      <c r="AO19" s="223"/>
      <c r="AP19" s="223"/>
      <c r="AQ19" s="223"/>
      <c r="AR19" s="223"/>
      <c r="AS19" s="223"/>
      <c r="AT19" s="223"/>
      <c r="AU19" s="223"/>
      <c r="AV19" s="223">
        <v>2500000</v>
      </c>
      <c r="AW19" s="223"/>
      <c r="AX19" s="223">
        <f t="shared" si="3"/>
        <v>0</v>
      </c>
      <c r="AY19" s="223"/>
      <c r="AZ19" s="223"/>
      <c r="BA19" s="223"/>
      <c r="BB19" s="223"/>
      <c r="BC19" s="223"/>
      <c r="BD19" s="223"/>
      <c r="BE19" s="223"/>
      <c r="BF19" s="223">
        <v>0</v>
      </c>
      <c r="BG19" s="223"/>
    </row>
    <row r="20" spans="1:59" s="185" customFormat="1" ht="39" hidden="1" x14ac:dyDescent="0.3">
      <c r="A20" s="213">
        <v>17</v>
      </c>
      <c r="B20" s="214" t="str">
        <f>[4]LT!E$3</f>
        <v>LT1. TURISMO, PATRIMONIO TERRITORIAL E IDENTIDAD VALLECAUCANA</v>
      </c>
      <c r="C20" s="220" t="str">
        <f>[4]LA!F$4</f>
        <v>LA102. ECONOMÍA NARANJA</v>
      </c>
      <c r="D20" s="220" t="str">
        <f>[4]Pg!$F$5</f>
        <v>Pg10201. Valle Destino Turístico, Competitivo y Sostenible</v>
      </c>
      <c r="E20" s="220" t="s">
        <v>5070</v>
      </c>
      <c r="F20" s="220" t="s">
        <v>5198</v>
      </c>
      <c r="G20" s="220" t="s">
        <v>1614</v>
      </c>
      <c r="H20" s="220" t="s">
        <v>4397</v>
      </c>
      <c r="I20" s="220" t="s">
        <v>118</v>
      </c>
      <c r="J20" s="220"/>
      <c r="K20" s="220" t="s">
        <v>85</v>
      </c>
      <c r="L20" s="221">
        <v>0</v>
      </c>
      <c r="M20" s="221">
        <v>2019</v>
      </c>
      <c r="N20" s="221">
        <v>150</v>
      </c>
      <c r="O20" s="221">
        <v>0</v>
      </c>
      <c r="P20" s="221">
        <v>50</v>
      </c>
      <c r="Q20" s="221">
        <v>100</v>
      </c>
      <c r="R20" s="222">
        <v>150</v>
      </c>
      <c r="S20" s="223">
        <f t="shared" si="4"/>
        <v>20000000</v>
      </c>
      <c r="T20" s="223">
        <f t="shared" si="0"/>
        <v>0</v>
      </c>
      <c r="U20" s="223">
        <v>0</v>
      </c>
      <c r="V20" s="223"/>
      <c r="W20" s="223"/>
      <c r="X20" s="223"/>
      <c r="Y20" s="223"/>
      <c r="Z20" s="223"/>
      <c r="AA20" s="223"/>
      <c r="AB20" s="223"/>
      <c r="AC20" s="223"/>
      <c r="AD20" s="223">
        <f t="shared" si="1"/>
        <v>5000000</v>
      </c>
      <c r="AE20" s="229">
        <v>5000000</v>
      </c>
      <c r="AF20" s="223"/>
      <c r="AG20" s="223"/>
      <c r="AH20" s="223"/>
      <c r="AI20" s="223"/>
      <c r="AJ20" s="223"/>
      <c r="AK20" s="223"/>
      <c r="AL20" s="223"/>
      <c r="AM20" s="223"/>
      <c r="AN20" s="223">
        <f t="shared" si="2"/>
        <v>7500000</v>
      </c>
      <c r="AO20" s="223"/>
      <c r="AP20" s="223"/>
      <c r="AQ20" s="223"/>
      <c r="AR20" s="223"/>
      <c r="AS20" s="223"/>
      <c r="AT20" s="223"/>
      <c r="AU20" s="223"/>
      <c r="AV20" s="223">
        <v>7500000</v>
      </c>
      <c r="AW20" s="223"/>
      <c r="AX20" s="223">
        <f t="shared" si="3"/>
        <v>7500000</v>
      </c>
      <c r="AY20" s="223"/>
      <c r="AZ20" s="223"/>
      <c r="BA20" s="223"/>
      <c r="BB20" s="223"/>
      <c r="BC20" s="223"/>
      <c r="BD20" s="223"/>
      <c r="BE20" s="223"/>
      <c r="BF20" s="223">
        <v>7500000</v>
      </c>
      <c r="BG20" s="223"/>
    </row>
    <row r="21" spans="1:59" s="185" customFormat="1" ht="78" hidden="1" x14ac:dyDescent="0.3">
      <c r="A21" s="213">
        <v>18</v>
      </c>
      <c r="B21" s="214" t="str">
        <f>[4]LT!E$3</f>
        <v>LT1. TURISMO, PATRIMONIO TERRITORIAL E IDENTIDAD VALLECAUCANA</v>
      </c>
      <c r="C21" s="220" t="str">
        <f>[4]LA!F$4</f>
        <v>LA102. ECONOMÍA NARANJA</v>
      </c>
      <c r="D21" s="220" t="str">
        <f>[4]Pg!$F$5</f>
        <v>Pg10201. Valle Destino Turístico, Competitivo y Sostenible</v>
      </c>
      <c r="E21" s="220" t="s">
        <v>5070</v>
      </c>
      <c r="F21" s="220" t="s">
        <v>5199</v>
      </c>
      <c r="G21" s="220" t="s">
        <v>1617</v>
      </c>
      <c r="H21" s="220" t="s">
        <v>4398</v>
      </c>
      <c r="I21" s="220" t="s">
        <v>118</v>
      </c>
      <c r="J21" s="220"/>
      <c r="K21" s="220" t="s">
        <v>85</v>
      </c>
      <c r="L21" s="221">
        <v>40</v>
      </c>
      <c r="M21" s="221">
        <v>2019</v>
      </c>
      <c r="N21" s="221">
        <v>60</v>
      </c>
      <c r="O21" s="221">
        <v>0</v>
      </c>
      <c r="P21" s="221">
        <v>20</v>
      </c>
      <c r="Q21" s="221">
        <v>40</v>
      </c>
      <c r="R21" s="222">
        <v>60</v>
      </c>
      <c r="S21" s="223">
        <f t="shared" si="4"/>
        <v>480000000</v>
      </c>
      <c r="T21" s="223">
        <f t="shared" si="0"/>
        <v>0</v>
      </c>
      <c r="U21" s="223">
        <v>0</v>
      </c>
      <c r="V21" s="223"/>
      <c r="W21" s="223"/>
      <c r="X21" s="223"/>
      <c r="Y21" s="223"/>
      <c r="Z21" s="223"/>
      <c r="AA21" s="223"/>
      <c r="AB21" s="223"/>
      <c r="AC21" s="223"/>
      <c r="AD21" s="223">
        <f t="shared" si="1"/>
        <v>160000000</v>
      </c>
      <c r="AE21" s="223">
        <v>60000000</v>
      </c>
      <c r="AF21" s="223"/>
      <c r="AG21" s="223"/>
      <c r="AH21" s="223"/>
      <c r="AI21" s="223"/>
      <c r="AJ21" s="223"/>
      <c r="AK21" s="223"/>
      <c r="AL21" s="223">
        <v>100000000</v>
      </c>
      <c r="AM21" s="223"/>
      <c r="AN21" s="223">
        <f t="shared" si="2"/>
        <v>160000000</v>
      </c>
      <c r="AO21" s="223">
        <v>60000000</v>
      </c>
      <c r="AP21" s="223"/>
      <c r="AQ21" s="223"/>
      <c r="AR21" s="223"/>
      <c r="AS21" s="223"/>
      <c r="AT21" s="223"/>
      <c r="AU21" s="223"/>
      <c r="AV21" s="223">
        <v>100000000</v>
      </c>
      <c r="AW21" s="223"/>
      <c r="AX21" s="223">
        <f t="shared" si="3"/>
        <v>160000000</v>
      </c>
      <c r="AY21" s="223">
        <v>60000000</v>
      </c>
      <c r="AZ21" s="223"/>
      <c r="BA21" s="223"/>
      <c r="BB21" s="223"/>
      <c r="BC21" s="223"/>
      <c r="BD21" s="223"/>
      <c r="BE21" s="223"/>
      <c r="BF21" s="223">
        <v>100000000</v>
      </c>
      <c r="BG21" s="223"/>
    </row>
    <row r="22" spans="1:59" s="185" customFormat="1" ht="52" hidden="1" x14ac:dyDescent="0.3">
      <c r="A22" s="213">
        <v>19</v>
      </c>
      <c r="B22" s="214" t="str">
        <f>[4]LT!E$3</f>
        <v>LT1. TURISMO, PATRIMONIO TERRITORIAL E IDENTIDAD VALLECAUCANA</v>
      </c>
      <c r="C22" s="220" t="str">
        <f>[4]LA!F$4</f>
        <v>LA102. ECONOMÍA NARANJA</v>
      </c>
      <c r="D22" s="220" t="str">
        <f>[4]Pg!$F$5</f>
        <v>Pg10201. Valle Destino Turístico, Competitivo y Sostenible</v>
      </c>
      <c r="E22" s="220" t="s">
        <v>5070</v>
      </c>
      <c r="F22" s="220" t="s">
        <v>5199</v>
      </c>
      <c r="G22" s="220" t="s">
        <v>123</v>
      </c>
      <c r="H22" s="220" t="s">
        <v>4399</v>
      </c>
      <c r="I22" s="220" t="s">
        <v>118</v>
      </c>
      <c r="J22" s="220"/>
      <c r="K22" s="220" t="s">
        <v>85</v>
      </c>
      <c r="L22" s="221">
        <v>100</v>
      </c>
      <c r="M22" s="221" t="s">
        <v>212</v>
      </c>
      <c r="N22" s="221">
        <v>145</v>
      </c>
      <c r="O22" s="221">
        <v>70</v>
      </c>
      <c r="P22" s="221">
        <v>90</v>
      </c>
      <c r="Q22" s="221">
        <v>110</v>
      </c>
      <c r="R22" s="222">
        <v>145</v>
      </c>
      <c r="S22" s="223">
        <f t="shared" si="4"/>
        <v>2148320843</v>
      </c>
      <c r="T22" s="223">
        <f t="shared" si="0"/>
        <v>1058320843</v>
      </c>
      <c r="U22" s="223">
        <v>600000000</v>
      </c>
      <c r="V22" s="223"/>
      <c r="W22" s="223"/>
      <c r="X22" s="223"/>
      <c r="Y22" s="223"/>
      <c r="Z22" s="223"/>
      <c r="AA22" s="223"/>
      <c r="AB22" s="223">
        <v>458320843</v>
      </c>
      <c r="AC22" s="223"/>
      <c r="AD22" s="223">
        <f t="shared" si="1"/>
        <v>280000000</v>
      </c>
      <c r="AE22" s="223">
        <v>80000000</v>
      </c>
      <c r="AF22" s="223"/>
      <c r="AG22" s="223"/>
      <c r="AH22" s="223"/>
      <c r="AI22" s="223"/>
      <c r="AJ22" s="223"/>
      <c r="AK22" s="223"/>
      <c r="AL22" s="223">
        <v>200000000</v>
      </c>
      <c r="AM22" s="223"/>
      <c r="AN22" s="223">
        <f t="shared" si="2"/>
        <v>280000000</v>
      </c>
      <c r="AO22" s="223">
        <v>80000000</v>
      </c>
      <c r="AP22" s="223"/>
      <c r="AQ22" s="223"/>
      <c r="AR22" s="223"/>
      <c r="AS22" s="223"/>
      <c r="AT22" s="223"/>
      <c r="AU22" s="223"/>
      <c r="AV22" s="223">
        <v>200000000</v>
      </c>
      <c r="AW22" s="223"/>
      <c r="AX22" s="223">
        <f t="shared" si="3"/>
        <v>530000000</v>
      </c>
      <c r="AY22" s="223">
        <v>80000000</v>
      </c>
      <c r="AZ22" s="223"/>
      <c r="BA22" s="223"/>
      <c r="BB22" s="223"/>
      <c r="BC22" s="223"/>
      <c r="BD22" s="223"/>
      <c r="BE22" s="223"/>
      <c r="BF22" s="223">
        <v>450000000</v>
      </c>
      <c r="BG22" s="223"/>
    </row>
    <row r="23" spans="1:59" s="185" customFormat="1" ht="52" hidden="1" x14ac:dyDescent="0.3">
      <c r="A23" s="213">
        <v>20</v>
      </c>
      <c r="B23" s="214" t="str">
        <f>[4]LT!E$3</f>
        <v>LT1. TURISMO, PATRIMONIO TERRITORIAL E IDENTIDAD VALLECAUCANA</v>
      </c>
      <c r="C23" s="220" t="str">
        <f>[4]LA!F$4</f>
        <v>LA102. ECONOMÍA NARANJA</v>
      </c>
      <c r="D23" s="220" t="str">
        <f>[4]Pg!$F$5</f>
        <v>Pg10201. Valle Destino Turístico, Competitivo y Sostenible</v>
      </c>
      <c r="E23" s="220" t="s">
        <v>5070</v>
      </c>
      <c r="F23" s="220" t="s">
        <v>5199</v>
      </c>
      <c r="G23" s="220" t="s">
        <v>1619</v>
      </c>
      <c r="H23" s="220" t="s">
        <v>4400</v>
      </c>
      <c r="I23" s="230" t="s">
        <v>118</v>
      </c>
      <c r="J23" s="230"/>
      <c r="K23" s="230" t="s">
        <v>85</v>
      </c>
      <c r="L23" s="221">
        <v>12</v>
      </c>
      <c r="M23" s="231">
        <v>2019</v>
      </c>
      <c r="N23" s="231">
        <v>12</v>
      </c>
      <c r="O23" s="231">
        <v>0</v>
      </c>
      <c r="P23" s="231">
        <v>4</v>
      </c>
      <c r="Q23" s="231">
        <v>8</v>
      </c>
      <c r="R23" s="232">
        <v>12</v>
      </c>
      <c r="S23" s="223">
        <f t="shared" si="4"/>
        <v>1100000000</v>
      </c>
      <c r="T23" s="223">
        <f t="shared" si="0"/>
        <v>0</v>
      </c>
      <c r="U23" s="223">
        <v>0</v>
      </c>
      <c r="V23" s="223"/>
      <c r="W23" s="223"/>
      <c r="X23" s="223"/>
      <c r="Y23" s="223"/>
      <c r="Z23" s="223"/>
      <c r="AA23" s="223"/>
      <c r="AB23" s="223"/>
      <c r="AC23" s="223"/>
      <c r="AD23" s="223">
        <f t="shared" si="1"/>
        <v>200000000</v>
      </c>
      <c r="AE23" s="223">
        <v>100000000</v>
      </c>
      <c r="AF23" s="223"/>
      <c r="AG23" s="223"/>
      <c r="AH23" s="223"/>
      <c r="AI23" s="223"/>
      <c r="AJ23" s="223"/>
      <c r="AK23" s="223"/>
      <c r="AL23" s="223">
        <v>100000000</v>
      </c>
      <c r="AM23" s="223"/>
      <c r="AN23" s="223">
        <f t="shared" si="2"/>
        <v>200000000</v>
      </c>
      <c r="AO23" s="223">
        <v>100000000</v>
      </c>
      <c r="AP23" s="223"/>
      <c r="AQ23" s="223"/>
      <c r="AR23" s="223"/>
      <c r="AS23" s="223"/>
      <c r="AT23" s="223"/>
      <c r="AU23" s="223"/>
      <c r="AV23" s="223">
        <v>100000000</v>
      </c>
      <c r="AW23" s="223"/>
      <c r="AX23" s="223">
        <f t="shared" si="3"/>
        <v>700000000</v>
      </c>
      <c r="AY23" s="223">
        <v>100000000</v>
      </c>
      <c r="AZ23" s="223"/>
      <c r="BA23" s="223"/>
      <c r="BB23" s="223"/>
      <c r="BC23" s="223"/>
      <c r="BD23" s="223"/>
      <c r="BE23" s="223"/>
      <c r="BF23" s="223">
        <v>600000000</v>
      </c>
      <c r="BG23" s="223"/>
    </row>
    <row r="24" spans="1:59" s="185" customFormat="1" ht="39" hidden="1" x14ac:dyDescent="0.3">
      <c r="A24" s="213">
        <v>21</v>
      </c>
      <c r="B24" s="214" t="str">
        <f>[4]LT!E$3</f>
        <v>LT1. TURISMO, PATRIMONIO TERRITORIAL E IDENTIDAD VALLECAUCANA</v>
      </c>
      <c r="C24" s="220" t="str">
        <f>[4]LA!F$4</f>
        <v>LA102. ECONOMÍA NARANJA</v>
      </c>
      <c r="D24" s="220" t="str">
        <f>[4]Pg!$F$5</f>
        <v>Pg10201. Valle Destino Turístico, Competitivo y Sostenible</v>
      </c>
      <c r="E24" s="220" t="s">
        <v>5070</v>
      </c>
      <c r="F24" s="220" t="s">
        <v>5199</v>
      </c>
      <c r="G24" s="220" t="s">
        <v>125</v>
      </c>
      <c r="H24" s="220" t="s">
        <v>4401</v>
      </c>
      <c r="I24" s="230" t="s">
        <v>118</v>
      </c>
      <c r="J24" s="230"/>
      <c r="K24" s="230" t="s">
        <v>77</v>
      </c>
      <c r="L24" s="233">
        <v>5</v>
      </c>
      <c r="M24" s="221" t="s">
        <v>212</v>
      </c>
      <c r="N24" s="231">
        <v>5</v>
      </c>
      <c r="O24" s="231">
        <v>5</v>
      </c>
      <c r="P24" s="231">
        <v>5</v>
      </c>
      <c r="Q24" s="231">
        <v>5</v>
      </c>
      <c r="R24" s="232">
        <v>5</v>
      </c>
      <c r="S24" s="223">
        <f t="shared" si="4"/>
        <v>2428561524</v>
      </c>
      <c r="T24" s="223">
        <f t="shared" si="0"/>
        <v>424640381</v>
      </c>
      <c r="U24" s="223">
        <v>424640381</v>
      </c>
      <c r="V24" s="223"/>
      <c r="W24" s="223"/>
      <c r="X24" s="223"/>
      <c r="Y24" s="223"/>
      <c r="Z24" s="223"/>
      <c r="AA24" s="223"/>
      <c r="AB24" s="223"/>
      <c r="AC24" s="223"/>
      <c r="AD24" s="223">
        <f t="shared" si="1"/>
        <v>584640381</v>
      </c>
      <c r="AE24" s="223">
        <v>80000000</v>
      </c>
      <c r="AF24" s="223"/>
      <c r="AG24" s="223"/>
      <c r="AH24" s="223"/>
      <c r="AI24" s="223"/>
      <c r="AJ24" s="223"/>
      <c r="AK24" s="223"/>
      <c r="AL24" s="223">
        <v>504640381</v>
      </c>
      <c r="AM24" s="223"/>
      <c r="AN24" s="223">
        <f t="shared" si="2"/>
        <v>584640381</v>
      </c>
      <c r="AO24" s="223">
        <v>80000000</v>
      </c>
      <c r="AP24" s="223"/>
      <c r="AQ24" s="223"/>
      <c r="AR24" s="223"/>
      <c r="AS24" s="223"/>
      <c r="AT24" s="223"/>
      <c r="AU24" s="223"/>
      <c r="AV24" s="223">
        <v>504640381</v>
      </c>
      <c r="AW24" s="223"/>
      <c r="AX24" s="223">
        <f t="shared" si="3"/>
        <v>834640381</v>
      </c>
      <c r="AY24" s="223">
        <v>80000000</v>
      </c>
      <c r="AZ24" s="223"/>
      <c r="BA24" s="223"/>
      <c r="BB24" s="223"/>
      <c r="BC24" s="223"/>
      <c r="BD24" s="223"/>
      <c r="BE24" s="223"/>
      <c r="BF24" s="223">
        <v>754640381</v>
      </c>
      <c r="BG24" s="223"/>
    </row>
    <row r="25" spans="1:59" s="185" customFormat="1" ht="208" hidden="1" x14ac:dyDescent="0.3">
      <c r="A25" s="213">
        <v>22</v>
      </c>
      <c r="B25" s="214" t="str">
        <f>[4]LT!E$3</f>
        <v>LT1. TURISMO, PATRIMONIO TERRITORIAL E IDENTIDAD VALLECAUCANA</v>
      </c>
      <c r="C25" s="220" t="str">
        <f>[4]LA!F$4</f>
        <v>LA102. ECONOMÍA NARANJA</v>
      </c>
      <c r="D25" s="220" t="str">
        <f>[4]Pg!$F$5</f>
        <v>Pg10201. Valle Destino Turístico, Competitivo y Sostenible</v>
      </c>
      <c r="E25" s="220" t="s">
        <v>5070</v>
      </c>
      <c r="F25" s="220" t="s">
        <v>5199</v>
      </c>
      <c r="G25" s="220" t="s">
        <v>127</v>
      </c>
      <c r="H25" s="220" t="s">
        <v>4402</v>
      </c>
      <c r="I25" s="230" t="s">
        <v>130</v>
      </c>
      <c r="J25" s="230"/>
      <c r="K25" s="230" t="s">
        <v>85</v>
      </c>
      <c r="L25" s="231" t="s">
        <v>129</v>
      </c>
      <c r="M25" s="231">
        <v>2019</v>
      </c>
      <c r="N25" s="221">
        <v>33.799999999999997</v>
      </c>
      <c r="O25" s="221">
        <v>25.8</v>
      </c>
      <c r="P25" s="221">
        <v>29.8</v>
      </c>
      <c r="Q25" s="221">
        <v>31.8</v>
      </c>
      <c r="R25" s="222">
        <v>33.799999999999997</v>
      </c>
      <c r="S25" s="223">
        <f t="shared" si="4"/>
        <v>29917035187</v>
      </c>
      <c r="T25" s="223">
        <f t="shared" si="0"/>
        <v>24057689512</v>
      </c>
      <c r="U25" s="223">
        <v>603623425</v>
      </c>
      <c r="V25" s="223"/>
      <c r="W25" s="223"/>
      <c r="X25" s="223">
        <v>21934567550</v>
      </c>
      <c r="Y25" s="223"/>
      <c r="Z25" s="223"/>
      <c r="AA25" s="223"/>
      <c r="AB25" s="223">
        <v>1519498537</v>
      </c>
      <c r="AC25" s="223"/>
      <c r="AD25" s="223">
        <f t="shared" si="1"/>
        <v>2913345675</v>
      </c>
      <c r="AE25" s="223"/>
      <c r="AF25" s="223"/>
      <c r="AG25" s="234"/>
      <c r="AH25" s="223">
        <v>2913345675</v>
      </c>
      <c r="AI25" s="223"/>
      <c r="AJ25" s="223"/>
      <c r="AK25" s="223"/>
      <c r="AL25" s="223"/>
      <c r="AM25" s="223"/>
      <c r="AN25" s="223">
        <f t="shared" si="2"/>
        <v>1473000000</v>
      </c>
      <c r="AO25" s="223">
        <v>1473000000</v>
      </c>
      <c r="AP25" s="223"/>
      <c r="AQ25" s="223"/>
      <c r="AR25" s="223"/>
      <c r="AS25" s="223"/>
      <c r="AT25" s="223"/>
      <c r="AU25" s="223"/>
      <c r="AV25" s="223"/>
      <c r="AW25" s="223"/>
      <c r="AX25" s="223">
        <f t="shared" si="3"/>
        <v>1473000000</v>
      </c>
      <c r="AY25" s="223">
        <v>1473000000</v>
      </c>
      <c r="AZ25" s="223"/>
      <c r="BA25" s="223"/>
      <c r="BB25" s="223"/>
      <c r="BC25" s="223"/>
      <c r="BD25" s="223"/>
      <c r="BE25" s="223"/>
      <c r="BF25" s="223">
        <v>0</v>
      </c>
      <c r="BG25" s="223"/>
    </row>
    <row r="26" spans="1:59" s="185" customFormat="1" ht="52" hidden="1" x14ac:dyDescent="0.3">
      <c r="A26" s="213">
        <v>23</v>
      </c>
      <c r="B26" s="214" t="str">
        <f>[4]LT!E$3</f>
        <v>LT1. TURISMO, PATRIMONIO TERRITORIAL E IDENTIDAD VALLECAUCANA</v>
      </c>
      <c r="C26" s="220" t="str">
        <f>[4]LA!F$4</f>
        <v>LA102. ECONOMÍA NARANJA</v>
      </c>
      <c r="D26" s="220" t="str">
        <f>[4]Pg!$F$5</f>
        <v>Pg10201. Valle Destino Turístico, Competitivo y Sostenible</v>
      </c>
      <c r="E26" s="220" t="s">
        <v>5070</v>
      </c>
      <c r="F26" s="220" t="s">
        <v>5199</v>
      </c>
      <c r="G26" s="220" t="s">
        <v>1620</v>
      </c>
      <c r="H26" s="220" t="s">
        <v>4403</v>
      </c>
      <c r="I26" s="220" t="s">
        <v>132</v>
      </c>
      <c r="J26" s="220"/>
      <c r="K26" s="220" t="s">
        <v>85</v>
      </c>
      <c r="L26" s="235">
        <v>7</v>
      </c>
      <c r="M26" s="221">
        <v>2019</v>
      </c>
      <c r="N26" s="221">
        <v>5</v>
      </c>
      <c r="O26" s="221">
        <v>0</v>
      </c>
      <c r="P26" s="221">
        <v>1</v>
      </c>
      <c r="Q26" s="221">
        <v>3</v>
      </c>
      <c r="R26" s="222">
        <v>5</v>
      </c>
      <c r="S26" s="223">
        <f t="shared" si="4"/>
        <v>198815757.40000001</v>
      </c>
      <c r="T26" s="223">
        <f t="shared" si="0"/>
        <v>0</v>
      </c>
      <c r="U26" s="223"/>
      <c r="V26" s="223"/>
      <c r="W26" s="223"/>
      <c r="X26" s="223"/>
      <c r="Y26" s="223"/>
      <c r="Z26" s="223"/>
      <c r="AA26" s="223"/>
      <c r="AB26" s="223"/>
      <c r="AC26" s="223"/>
      <c r="AD26" s="223">
        <f t="shared" si="1"/>
        <v>61692000</v>
      </c>
      <c r="AE26" s="223"/>
      <c r="AF26" s="223">
        <v>61692000</v>
      </c>
      <c r="AG26" s="223"/>
      <c r="AH26" s="223"/>
      <c r="AI26" s="223"/>
      <c r="AJ26" s="223"/>
      <c r="AK26" s="223"/>
      <c r="AL26" s="223"/>
      <c r="AM26" s="223"/>
      <c r="AN26" s="223">
        <f t="shared" si="2"/>
        <v>67123757.400000006</v>
      </c>
      <c r="AO26" s="223"/>
      <c r="AP26" s="223">
        <v>67123757.400000006</v>
      </c>
      <c r="AQ26" s="223"/>
      <c r="AR26" s="223"/>
      <c r="AS26" s="223"/>
      <c r="AT26" s="223"/>
      <c r="AU26" s="223"/>
      <c r="AV26" s="223"/>
      <c r="AW26" s="223"/>
      <c r="AX26" s="223">
        <f t="shared" si="3"/>
        <v>70000000</v>
      </c>
      <c r="AY26" s="223"/>
      <c r="AZ26" s="223">
        <v>70000000</v>
      </c>
      <c r="BA26" s="223"/>
      <c r="BB26" s="223"/>
      <c r="BC26" s="223"/>
      <c r="BD26" s="223"/>
      <c r="BE26" s="223"/>
      <c r="BF26" s="223">
        <v>0</v>
      </c>
      <c r="BG26" s="223"/>
    </row>
    <row r="27" spans="1:59" s="185" customFormat="1" ht="91" hidden="1" x14ac:dyDescent="0.3">
      <c r="A27" s="213">
        <v>24</v>
      </c>
      <c r="B27" s="214" t="str">
        <f>[4]LT!E$3</f>
        <v>LT1. TURISMO, PATRIMONIO TERRITORIAL E IDENTIDAD VALLECAUCANA</v>
      </c>
      <c r="C27" s="220" t="str">
        <f>[4]LA!F$4</f>
        <v>LA102. ECONOMÍA NARANJA</v>
      </c>
      <c r="D27" s="220" t="str">
        <f>[4]Pg!$F$5</f>
        <v>Pg10201. Valle Destino Turístico, Competitivo y Sostenible</v>
      </c>
      <c r="E27" s="220" t="s">
        <v>5070</v>
      </c>
      <c r="F27" s="220" t="s">
        <v>5199</v>
      </c>
      <c r="G27" s="220" t="s">
        <v>1321</v>
      </c>
      <c r="H27" s="220" t="s">
        <v>4404</v>
      </c>
      <c r="I27" s="220" t="s">
        <v>132</v>
      </c>
      <c r="J27" s="220"/>
      <c r="K27" s="220" t="s">
        <v>85</v>
      </c>
      <c r="L27" s="221">
        <v>0</v>
      </c>
      <c r="M27" s="221">
        <v>2019</v>
      </c>
      <c r="N27" s="221">
        <v>300</v>
      </c>
      <c r="O27" s="221">
        <v>100</v>
      </c>
      <c r="P27" s="221">
        <v>170</v>
      </c>
      <c r="Q27" s="221">
        <v>240</v>
      </c>
      <c r="R27" s="222">
        <v>300</v>
      </c>
      <c r="S27" s="223">
        <f t="shared" si="4"/>
        <v>49336000</v>
      </c>
      <c r="T27" s="223">
        <f t="shared" si="0"/>
        <v>12000000</v>
      </c>
      <c r="U27" s="223">
        <v>12000000</v>
      </c>
      <c r="V27" s="223"/>
      <c r="W27" s="223"/>
      <c r="X27" s="223"/>
      <c r="Y27" s="223"/>
      <c r="Z27" s="223"/>
      <c r="AA27" s="223"/>
      <c r="AB27" s="223"/>
      <c r="AC27" s="223"/>
      <c r="AD27" s="223">
        <f t="shared" si="1"/>
        <v>12000000</v>
      </c>
      <c r="AE27" s="223">
        <v>12000000</v>
      </c>
      <c r="AF27" s="223"/>
      <c r="AG27" s="223"/>
      <c r="AH27" s="223"/>
      <c r="AI27" s="223"/>
      <c r="AJ27" s="223"/>
      <c r="AK27" s="223"/>
      <c r="AL27" s="223"/>
      <c r="AM27" s="223"/>
      <c r="AN27" s="223">
        <f t="shared" si="2"/>
        <v>12240000</v>
      </c>
      <c r="AO27" s="223">
        <v>12240000</v>
      </c>
      <c r="AP27" s="223"/>
      <c r="AQ27" s="223"/>
      <c r="AR27" s="223"/>
      <c r="AS27" s="223"/>
      <c r="AT27" s="223"/>
      <c r="AU27" s="223"/>
      <c r="AV27" s="223"/>
      <c r="AW27" s="223"/>
      <c r="AX27" s="223">
        <f t="shared" si="3"/>
        <v>13096000</v>
      </c>
      <c r="AY27" s="223">
        <v>13096000</v>
      </c>
      <c r="AZ27" s="223"/>
      <c r="BA27" s="223"/>
      <c r="BB27" s="223"/>
      <c r="BC27" s="223"/>
      <c r="BD27" s="223"/>
      <c r="BE27" s="223"/>
      <c r="BF27" s="223">
        <v>0</v>
      </c>
      <c r="BG27" s="223"/>
    </row>
    <row r="28" spans="1:59" s="185" customFormat="1" ht="39" hidden="1" x14ac:dyDescent="0.3">
      <c r="A28" s="213">
        <v>25</v>
      </c>
      <c r="B28" s="214" t="str">
        <f>[4]LT!E$3</f>
        <v>LT1. TURISMO, PATRIMONIO TERRITORIAL E IDENTIDAD VALLECAUCANA</v>
      </c>
      <c r="C28" s="220" t="str">
        <f>[4]LA!F$4</f>
        <v>LA102. ECONOMÍA NARANJA</v>
      </c>
      <c r="D28" s="220" t="str">
        <f>[4]Pg!$F$5</f>
        <v>Pg10201. Valle Destino Turístico, Competitivo y Sostenible</v>
      </c>
      <c r="E28" s="220" t="s">
        <v>5070</v>
      </c>
      <c r="F28" s="220" t="s">
        <v>5199</v>
      </c>
      <c r="G28" s="220" t="s">
        <v>134</v>
      </c>
      <c r="H28" s="220" t="s">
        <v>4405</v>
      </c>
      <c r="I28" s="220" t="s">
        <v>120</v>
      </c>
      <c r="J28" s="220"/>
      <c r="K28" s="220" t="s">
        <v>85</v>
      </c>
      <c r="L28" s="221">
        <v>9</v>
      </c>
      <c r="M28" s="221">
        <v>2019</v>
      </c>
      <c r="N28" s="221">
        <v>36</v>
      </c>
      <c r="O28" s="221">
        <v>0</v>
      </c>
      <c r="P28" s="221">
        <v>22</v>
      </c>
      <c r="Q28" s="221">
        <v>26</v>
      </c>
      <c r="R28" s="221">
        <v>36</v>
      </c>
      <c r="S28" s="223">
        <f t="shared" si="4"/>
        <v>682405984</v>
      </c>
      <c r="T28" s="223">
        <f t="shared" si="0"/>
        <v>0</v>
      </c>
      <c r="U28" s="223"/>
      <c r="V28" s="223"/>
      <c r="W28" s="223"/>
      <c r="X28" s="223"/>
      <c r="Y28" s="223"/>
      <c r="Z28" s="223"/>
      <c r="AA28" s="223"/>
      <c r="AB28" s="229">
        <v>0</v>
      </c>
      <c r="AC28" s="223"/>
      <c r="AD28" s="223">
        <f t="shared" si="1"/>
        <v>219751397</v>
      </c>
      <c r="AE28" s="223"/>
      <c r="AF28" s="223"/>
      <c r="AG28" s="223"/>
      <c r="AH28" s="223"/>
      <c r="AI28" s="223"/>
      <c r="AJ28" s="223"/>
      <c r="AK28" s="223"/>
      <c r="AL28" s="223">
        <v>219751397</v>
      </c>
      <c r="AM28" s="223"/>
      <c r="AN28" s="223">
        <f t="shared" si="2"/>
        <v>227251397</v>
      </c>
      <c r="AO28" s="223"/>
      <c r="AP28" s="223"/>
      <c r="AQ28" s="223"/>
      <c r="AR28" s="223"/>
      <c r="AS28" s="223"/>
      <c r="AT28" s="223"/>
      <c r="AU28" s="223"/>
      <c r="AV28" s="223">
        <v>227251397</v>
      </c>
      <c r="AW28" s="223"/>
      <c r="AX28" s="223">
        <f t="shared" si="3"/>
        <v>235403190</v>
      </c>
      <c r="AY28" s="223"/>
      <c r="AZ28" s="223"/>
      <c r="BA28" s="223"/>
      <c r="BB28" s="223"/>
      <c r="BC28" s="223"/>
      <c r="BD28" s="223"/>
      <c r="BE28" s="223"/>
      <c r="BF28" s="223">
        <v>235403190</v>
      </c>
      <c r="BG28" s="223"/>
    </row>
    <row r="29" spans="1:59" s="185" customFormat="1" ht="52" hidden="1" x14ac:dyDescent="0.3">
      <c r="A29" s="213">
        <v>26</v>
      </c>
      <c r="B29" s="214" t="str">
        <f>[4]LT!E$3</f>
        <v>LT1. TURISMO, PATRIMONIO TERRITORIAL E IDENTIDAD VALLECAUCANA</v>
      </c>
      <c r="C29" s="220" t="str">
        <f>[4]LA!F$4</f>
        <v>LA102. ECONOMÍA NARANJA</v>
      </c>
      <c r="D29" s="220" t="str">
        <f>[4]Pg!$F$5</f>
        <v>Pg10201. Valle Destino Turístico, Competitivo y Sostenible</v>
      </c>
      <c r="E29" s="220" t="s">
        <v>5070</v>
      </c>
      <c r="F29" s="220" t="s">
        <v>5199</v>
      </c>
      <c r="G29" s="220" t="s">
        <v>1622</v>
      </c>
      <c r="H29" s="220" t="s">
        <v>4406</v>
      </c>
      <c r="I29" s="220" t="s">
        <v>120</v>
      </c>
      <c r="J29" s="220"/>
      <c r="K29" s="220" t="s">
        <v>85</v>
      </c>
      <c r="L29" s="221">
        <v>1</v>
      </c>
      <c r="M29" s="221">
        <v>2019</v>
      </c>
      <c r="N29" s="221">
        <v>2</v>
      </c>
      <c r="O29" s="221">
        <v>0.5</v>
      </c>
      <c r="P29" s="221">
        <v>1</v>
      </c>
      <c r="Q29" s="221" t="s">
        <v>136</v>
      </c>
      <c r="R29" s="222">
        <v>2</v>
      </c>
      <c r="S29" s="223">
        <f t="shared" si="4"/>
        <v>1107046365</v>
      </c>
      <c r="T29" s="223">
        <f t="shared" si="0"/>
        <v>424640381</v>
      </c>
      <c r="U29" s="223">
        <v>424640381</v>
      </c>
      <c r="V29" s="223"/>
      <c r="W29" s="223"/>
      <c r="X29" s="223"/>
      <c r="Y29" s="223"/>
      <c r="Z29" s="223"/>
      <c r="AA29" s="223"/>
      <c r="AB29" s="223"/>
      <c r="AC29" s="223"/>
      <c r="AD29" s="223">
        <f t="shared" si="1"/>
        <v>219751397</v>
      </c>
      <c r="AE29" s="223"/>
      <c r="AF29" s="223"/>
      <c r="AG29" s="223"/>
      <c r="AH29" s="223"/>
      <c r="AI29" s="223"/>
      <c r="AJ29" s="223"/>
      <c r="AK29" s="223"/>
      <c r="AL29" s="223">
        <v>219751397</v>
      </c>
      <c r="AM29" s="223"/>
      <c r="AN29" s="223">
        <f t="shared" si="2"/>
        <v>227251397</v>
      </c>
      <c r="AO29" s="223"/>
      <c r="AP29" s="223"/>
      <c r="AQ29" s="223"/>
      <c r="AR29" s="223"/>
      <c r="AS29" s="223"/>
      <c r="AT29" s="223"/>
      <c r="AU29" s="223"/>
      <c r="AV29" s="223">
        <v>227251397</v>
      </c>
      <c r="AW29" s="223"/>
      <c r="AX29" s="223">
        <f t="shared" si="3"/>
        <v>235403190</v>
      </c>
      <c r="AY29" s="223"/>
      <c r="AZ29" s="223"/>
      <c r="BA29" s="223"/>
      <c r="BB29" s="223"/>
      <c r="BC29" s="223"/>
      <c r="BD29" s="223"/>
      <c r="BE29" s="223"/>
      <c r="BF29" s="223">
        <v>235403190</v>
      </c>
      <c r="BG29" s="223"/>
    </row>
    <row r="30" spans="1:59" s="185" customFormat="1" ht="52" hidden="1" x14ac:dyDescent="0.3">
      <c r="A30" s="213">
        <v>27</v>
      </c>
      <c r="B30" s="214" t="str">
        <f>[4]LT!E$3</f>
        <v>LT1. TURISMO, PATRIMONIO TERRITORIAL E IDENTIDAD VALLECAUCANA</v>
      </c>
      <c r="C30" s="220" t="str">
        <f>[4]LA!F$4</f>
        <v>LA102. ECONOMÍA NARANJA</v>
      </c>
      <c r="D30" s="220" t="str">
        <f>[4]Pg!$F$6</f>
        <v>Pg10202. Valle Atractivo con Emprendimiento Cultural y Economía Creativa</v>
      </c>
      <c r="E30" s="220" t="s">
        <v>5071</v>
      </c>
      <c r="F30" s="220" t="s">
        <v>5200</v>
      </c>
      <c r="G30" s="220" t="s">
        <v>138</v>
      </c>
      <c r="H30" s="220" t="s">
        <v>4407</v>
      </c>
      <c r="I30" s="220" t="s">
        <v>94</v>
      </c>
      <c r="J30" s="220"/>
      <c r="K30" s="220" t="s">
        <v>77</v>
      </c>
      <c r="L30" s="224">
        <v>1</v>
      </c>
      <c r="M30" s="221">
        <v>2019</v>
      </c>
      <c r="N30" s="224">
        <v>1</v>
      </c>
      <c r="O30" s="221">
        <v>100</v>
      </c>
      <c r="P30" s="221">
        <v>100</v>
      </c>
      <c r="Q30" s="221">
        <v>100</v>
      </c>
      <c r="R30" s="222">
        <v>100</v>
      </c>
      <c r="S30" s="223">
        <f t="shared" si="4"/>
        <v>2508500000</v>
      </c>
      <c r="T30" s="223">
        <f t="shared" si="0"/>
        <v>758500000</v>
      </c>
      <c r="U30" s="223">
        <v>150000000</v>
      </c>
      <c r="V30" s="223">
        <v>608500000</v>
      </c>
      <c r="W30" s="223"/>
      <c r="X30" s="223">
        <v>0</v>
      </c>
      <c r="Y30" s="223"/>
      <c r="Z30" s="223"/>
      <c r="AA30" s="223"/>
      <c r="AB30" s="223">
        <v>0</v>
      </c>
      <c r="AC30" s="223"/>
      <c r="AD30" s="223">
        <f t="shared" si="1"/>
        <v>579300000</v>
      </c>
      <c r="AE30" s="223">
        <v>119917979</v>
      </c>
      <c r="AF30" s="223">
        <v>0</v>
      </c>
      <c r="AG30" s="223">
        <v>0</v>
      </c>
      <c r="AH30" s="223">
        <v>0</v>
      </c>
      <c r="AI30" s="223"/>
      <c r="AJ30" s="223"/>
      <c r="AK30" s="223"/>
      <c r="AL30" s="223">
        <v>459382021</v>
      </c>
      <c r="AM30" s="223"/>
      <c r="AN30" s="223">
        <f t="shared" si="2"/>
        <v>583700000</v>
      </c>
      <c r="AO30" s="223">
        <v>128312237</v>
      </c>
      <c r="AP30" s="223">
        <v>0</v>
      </c>
      <c r="AQ30" s="223">
        <v>0</v>
      </c>
      <c r="AR30" s="223">
        <v>0</v>
      </c>
      <c r="AS30" s="223"/>
      <c r="AT30" s="223"/>
      <c r="AU30" s="223"/>
      <c r="AV30" s="223">
        <v>455387763</v>
      </c>
      <c r="AW30" s="223"/>
      <c r="AX30" s="223">
        <f t="shared" si="3"/>
        <v>587000000</v>
      </c>
      <c r="AY30" s="223">
        <v>141143461</v>
      </c>
      <c r="AZ30" s="223"/>
      <c r="BA30" s="223">
        <v>0</v>
      </c>
      <c r="BB30" s="223">
        <v>0</v>
      </c>
      <c r="BC30" s="223"/>
      <c r="BD30" s="223"/>
      <c r="BE30" s="223"/>
      <c r="BF30" s="223">
        <v>445856539</v>
      </c>
      <c r="BG30" s="223"/>
    </row>
    <row r="31" spans="1:59" s="185" customFormat="1" ht="52" hidden="1" x14ac:dyDescent="0.3">
      <c r="A31" s="213">
        <v>28</v>
      </c>
      <c r="B31" s="214" t="str">
        <f>[4]LT!E$3</f>
        <v>LT1. TURISMO, PATRIMONIO TERRITORIAL E IDENTIDAD VALLECAUCANA</v>
      </c>
      <c r="C31" s="220" t="str">
        <f>[4]LA!F$4</f>
        <v>LA102. ECONOMÍA NARANJA</v>
      </c>
      <c r="D31" s="220" t="str">
        <f>[4]Pg!$F$6</f>
        <v>Pg10202. Valle Atractivo con Emprendimiento Cultural y Economía Creativa</v>
      </c>
      <c r="E31" s="220" t="s">
        <v>5071</v>
      </c>
      <c r="F31" s="220" t="s">
        <v>5200</v>
      </c>
      <c r="G31" s="220" t="s">
        <v>1627</v>
      </c>
      <c r="H31" s="220" t="s">
        <v>4408</v>
      </c>
      <c r="I31" s="220" t="s">
        <v>94</v>
      </c>
      <c r="J31" s="220"/>
      <c r="K31" s="220" t="s">
        <v>85</v>
      </c>
      <c r="L31" s="224">
        <v>0.3</v>
      </c>
      <c r="M31" s="221">
        <v>2019</v>
      </c>
      <c r="N31" s="224">
        <v>0.6</v>
      </c>
      <c r="O31" s="236">
        <v>10</v>
      </c>
      <c r="P31" s="236">
        <v>30</v>
      </c>
      <c r="Q31" s="236">
        <v>50</v>
      </c>
      <c r="R31" s="236">
        <v>60</v>
      </c>
      <c r="S31" s="223">
        <f t="shared" si="4"/>
        <v>1650000000</v>
      </c>
      <c r="T31" s="223">
        <f t="shared" si="0"/>
        <v>150000000</v>
      </c>
      <c r="U31" s="223">
        <v>150000000</v>
      </c>
      <c r="V31" s="223">
        <v>0</v>
      </c>
      <c r="W31" s="223"/>
      <c r="X31" s="223">
        <v>0</v>
      </c>
      <c r="Y31" s="223"/>
      <c r="Z31" s="223"/>
      <c r="AA31" s="223"/>
      <c r="AB31" s="223">
        <v>0</v>
      </c>
      <c r="AC31" s="223"/>
      <c r="AD31" s="223">
        <f t="shared" si="1"/>
        <v>500000000</v>
      </c>
      <c r="AE31" s="223">
        <v>103502485</v>
      </c>
      <c r="AF31" s="223">
        <v>0</v>
      </c>
      <c r="AG31" s="223">
        <v>0</v>
      </c>
      <c r="AH31" s="223">
        <v>0</v>
      </c>
      <c r="AI31" s="223"/>
      <c r="AJ31" s="223"/>
      <c r="AK31" s="223"/>
      <c r="AL31" s="223">
        <v>396497515</v>
      </c>
      <c r="AM31" s="223"/>
      <c r="AN31" s="223">
        <f t="shared" si="2"/>
        <v>500000000</v>
      </c>
      <c r="AO31" s="223">
        <v>110747659</v>
      </c>
      <c r="AP31" s="223">
        <v>0</v>
      </c>
      <c r="AQ31" s="223">
        <v>0</v>
      </c>
      <c r="AR31" s="223">
        <v>0</v>
      </c>
      <c r="AS31" s="223"/>
      <c r="AT31" s="223"/>
      <c r="AU31" s="223"/>
      <c r="AV31" s="223">
        <v>389252341</v>
      </c>
      <c r="AW31" s="223"/>
      <c r="AX31" s="223">
        <f t="shared" si="3"/>
        <v>500000000</v>
      </c>
      <c r="AY31" s="223">
        <v>121822424</v>
      </c>
      <c r="AZ31" s="223"/>
      <c r="BA31" s="223">
        <v>0</v>
      </c>
      <c r="BB31" s="223">
        <v>0</v>
      </c>
      <c r="BC31" s="223"/>
      <c r="BD31" s="223"/>
      <c r="BE31" s="223"/>
      <c r="BF31" s="223">
        <v>378177576</v>
      </c>
      <c r="BG31" s="223"/>
    </row>
    <row r="32" spans="1:59" s="185" customFormat="1" ht="39" hidden="1" x14ac:dyDescent="0.3">
      <c r="A32" s="213">
        <v>29</v>
      </c>
      <c r="B32" s="214" t="str">
        <f>[4]LT!E$3</f>
        <v>LT1. TURISMO, PATRIMONIO TERRITORIAL E IDENTIDAD VALLECAUCANA</v>
      </c>
      <c r="C32" s="220" t="str">
        <f>[4]LA!F$4</f>
        <v>LA102. ECONOMÍA NARANJA</v>
      </c>
      <c r="D32" s="220" t="str">
        <f>[4]Pg!$F$6</f>
        <v>Pg10202. Valle Atractivo con Emprendimiento Cultural y Economía Creativa</v>
      </c>
      <c r="E32" s="220" t="s">
        <v>5071</v>
      </c>
      <c r="F32" s="220" t="s">
        <v>5200</v>
      </c>
      <c r="G32" s="220" t="s">
        <v>139</v>
      </c>
      <c r="H32" s="220" t="s">
        <v>4409</v>
      </c>
      <c r="I32" s="220" t="s">
        <v>141</v>
      </c>
      <c r="J32" s="220"/>
      <c r="K32" s="220" t="s">
        <v>85</v>
      </c>
      <c r="L32" s="221">
        <v>0</v>
      </c>
      <c r="M32" s="221">
        <v>2019</v>
      </c>
      <c r="N32" s="221">
        <v>6</v>
      </c>
      <c r="O32" s="221">
        <v>0</v>
      </c>
      <c r="P32" s="221">
        <v>2</v>
      </c>
      <c r="Q32" s="221">
        <v>4</v>
      </c>
      <c r="R32" s="222">
        <v>6</v>
      </c>
      <c r="S32" s="223">
        <f t="shared" si="4"/>
        <v>46450000</v>
      </c>
      <c r="T32" s="223">
        <f t="shared" si="0"/>
        <v>0</v>
      </c>
      <c r="U32" s="223">
        <v>0</v>
      </c>
      <c r="V32" s="223"/>
      <c r="W32" s="223"/>
      <c r="X32" s="223"/>
      <c r="Y32" s="223"/>
      <c r="Z32" s="223"/>
      <c r="AA32" s="223"/>
      <c r="AB32" s="223"/>
      <c r="AC32" s="223"/>
      <c r="AD32" s="223">
        <f t="shared" si="1"/>
        <v>15000000</v>
      </c>
      <c r="AE32" s="223">
        <v>15000000</v>
      </c>
      <c r="AF32" s="223"/>
      <c r="AG32" s="223"/>
      <c r="AH32" s="223"/>
      <c r="AI32" s="223"/>
      <c r="AJ32" s="223"/>
      <c r="AK32" s="223"/>
      <c r="AL32" s="223"/>
      <c r="AM32" s="223"/>
      <c r="AN32" s="223">
        <f t="shared" si="2"/>
        <v>15450000</v>
      </c>
      <c r="AO32" s="223">
        <v>15450000</v>
      </c>
      <c r="AP32" s="223"/>
      <c r="AQ32" s="223"/>
      <c r="AR32" s="223"/>
      <c r="AS32" s="223"/>
      <c r="AT32" s="223"/>
      <c r="AU32" s="223"/>
      <c r="AV32" s="223"/>
      <c r="AW32" s="223"/>
      <c r="AX32" s="223">
        <f t="shared" si="3"/>
        <v>16000000</v>
      </c>
      <c r="AY32" s="223">
        <v>16000000</v>
      </c>
      <c r="AZ32" s="223"/>
      <c r="BA32" s="223"/>
      <c r="BB32" s="223"/>
      <c r="BC32" s="223"/>
      <c r="BD32" s="223"/>
      <c r="BE32" s="223"/>
      <c r="BF32" s="223">
        <v>0</v>
      </c>
      <c r="BG32" s="223"/>
    </row>
    <row r="33" spans="1:59" s="185" customFormat="1" ht="39" hidden="1" x14ac:dyDescent="0.3">
      <c r="A33" s="213">
        <v>30</v>
      </c>
      <c r="B33" s="214" t="str">
        <f>[4]LT!E$3</f>
        <v>LT1. TURISMO, PATRIMONIO TERRITORIAL E IDENTIDAD VALLECAUCANA</v>
      </c>
      <c r="C33" s="220" t="str">
        <f>[4]LA!F$4</f>
        <v>LA102. ECONOMÍA NARANJA</v>
      </c>
      <c r="D33" s="220" t="str">
        <f>[4]Pg!$F$6</f>
        <v>Pg10202. Valle Atractivo con Emprendimiento Cultural y Economía Creativa</v>
      </c>
      <c r="E33" s="220" t="s">
        <v>5071</v>
      </c>
      <c r="F33" s="220" t="s">
        <v>5200</v>
      </c>
      <c r="G33" s="220" t="s">
        <v>1629</v>
      </c>
      <c r="H33" s="220" t="s">
        <v>4410</v>
      </c>
      <c r="I33" s="220" t="s">
        <v>141</v>
      </c>
      <c r="J33" s="220"/>
      <c r="K33" s="220" t="s">
        <v>85</v>
      </c>
      <c r="L33" s="221">
        <v>1</v>
      </c>
      <c r="M33" s="221">
        <v>2019</v>
      </c>
      <c r="N33" s="221">
        <v>3</v>
      </c>
      <c r="O33" s="221">
        <v>0</v>
      </c>
      <c r="P33" s="221">
        <v>3</v>
      </c>
      <c r="Q33" s="221">
        <v>3</v>
      </c>
      <c r="R33" s="222">
        <v>3</v>
      </c>
      <c r="S33" s="223">
        <f t="shared" si="4"/>
        <v>15118730</v>
      </c>
      <c r="T33" s="223">
        <f t="shared" si="0"/>
        <v>0</v>
      </c>
      <c r="U33" s="223"/>
      <c r="V33" s="223"/>
      <c r="W33" s="223"/>
      <c r="X33" s="223"/>
      <c r="Y33" s="223"/>
      <c r="Z33" s="223"/>
      <c r="AA33" s="223"/>
      <c r="AB33" s="223"/>
      <c r="AC33" s="223"/>
      <c r="AD33" s="223">
        <f t="shared" si="1"/>
        <v>4968730</v>
      </c>
      <c r="AE33" s="223">
        <v>4968730</v>
      </c>
      <c r="AF33" s="223"/>
      <c r="AG33" s="223"/>
      <c r="AH33" s="223"/>
      <c r="AI33" s="223"/>
      <c r="AJ33" s="223"/>
      <c r="AK33" s="223"/>
      <c r="AL33" s="223"/>
      <c r="AM33" s="223"/>
      <c r="AN33" s="223">
        <f t="shared" si="2"/>
        <v>5000000</v>
      </c>
      <c r="AO33" s="223">
        <v>5000000</v>
      </c>
      <c r="AP33" s="223"/>
      <c r="AQ33" s="223"/>
      <c r="AR33" s="223"/>
      <c r="AS33" s="223"/>
      <c r="AT33" s="223"/>
      <c r="AU33" s="223"/>
      <c r="AV33" s="223"/>
      <c r="AW33" s="223"/>
      <c r="AX33" s="223">
        <f t="shared" si="3"/>
        <v>5150000</v>
      </c>
      <c r="AY33" s="223">
        <v>5150000</v>
      </c>
      <c r="AZ33" s="223"/>
      <c r="BA33" s="223"/>
      <c r="BB33" s="223"/>
      <c r="BC33" s="223"/>
      <c r="BD33" s="223"/>
      <c r="BE33" s="223"/>
      <c r="BF33" s="223">
        <v>0</v>
      </c>
      <c r="BG33" s="223"/>
    </row>
    <row r="34" spans="1:59" s="185" customFormat="1" ht="52" hidden="1" x14ac:dyDescent="0.3">
      <c r="A34" s="213">
        <v>31</v>
      </c>
      <c r="B34" s="214" t="str">
        <f>[4]LT!E$3</f>
        <v>LT1. TURISMO, PATRIMONIO TERRITORIAL E IDENTIDAD VALLECAUCANA</v>
      </c>
      <c r="C34" s="220" t="str">
        <f>[4]LA!F$4</f>
        <v>LA102. ECONOMÍA NARANJA</v>
      </c>
      <c r="D34" s="220" t="str">
        <f>[4]Pg!$F$6</f>
        <v>Pg10202. Valle Atractivo con Emprendimiento Cultural y Economía Creativa</v>
      </c>
      <c r="E34" s="220" t="s">
        <v>5071</v>
      </c>
      <c r="F34" s="220" t="s">
        <v>5200</v>
      </c>
      <c r="G34" s="220" t="s">
        <v>142</v>
      </c>
      <c r="H34" s="220" t="s">
        <v>4411</v>
      </c>
      <c r="I34" s="220" t="s">
        <v>141</v>
      </c>
      <c r="J34" s="220"/>
      <c r="K34" s="220" t="s">
        <v>85</v>
      </c>
      <c r="L34" s="221">
        <v>0</v>
      </c>
      <c r="M34" s="221">
        <v>2019</v>
      </c>
      <c r="N34" s="221">
        <v>6</v>
      </c>
      <c r="O34" s="221">
        <v>0</v>
      </c>
      <c r="P34" s="221">
        <v>6</v>
      </c>
      <c r="Q34" s="221">
        <v>6</v>
      </c>
      <c r="R34" s="222">
        <v>6</v>
      </c>
      <c r="S34" s="223">
        <f t="shared" si="4"/>
        <v>46450000</v>
      </c>
      <c r="T34" s="223">
        <f t="shared" si="0"/>
        <v>0</v>
      </c>
      <c r="U34" s="223"/>
      <c r="V34" s="223"/>
      <c r="W34" s="223"/>
      <c r="X34" s="223"/>
      <c r="Y34" s="223"/>
      <c r="Z34" s="223"/>
      <c r="AA34" s="223"/>
      <c r="AB34" s="223"/>
      <c r="AC34" s="223"/>
      <c r="AD34" s="223">
        <f t="shared" si="1"/>
        <v>15000000</v>
      </c>
      <c r="AE34" s="223">
        <v>15000000</v>
      </c>
      <c r="AF34" s="223"/>
      <c r="AG34" s="223"/>
      <c r="AH34" s="223"/>
      <c r="AI34" s="223"/>
      <c r="AJ34" s="223"/>
      <c r="AK34" s="223"/>
      <c r="AL34" s="223"/>
      <c r="AM34" s="223"/>
      <c r="AN34" s="223">
        <f t="shared" si="2"/>
        <v>15450000</v>
      </c>
      <c r="AO34" s="223">
        <v>15450000</v>
      </c>
      <c r="AP34" s="223"/>
      <c r="AQ34" s="223"/>
      <c r="AR34" s="223"/>
      <c r="AS34" s="223"/>
      <c r="AT34" s="223"/>
      <c r="AU34" s="223"/>
      <c r="AV34" s="223"/>
      <c r="AW34" s="223"/>
      <c r="AX34" s="223">
        <f t="shared" si="3"/>
        <v>16000000</v>
      </c>
      <c r="AY34" s="223">
        <v>16000000</v>
      </c>
      <c r="AZ34" s="223"/>
      <c r="BA34" s="223"/>
      <c r="BB34" s="223"/>
      <c r="BC34" s="223"/>
      <c r="BD34" s="223"/>
      <c r="BE34" s="223"/>
      <c r="BF34" s="223">
        <v>0</v>
      </c>
      <c r="BG34" s="223"/>
    </row>
    <row r="35" spans="1:59" s="185" customFormat="1" ht="39" hidden="1" x14ac:dyDescent="0.3">
      <c r="A35" s="213">
        <v>32</v>
      </c>
      <c r="B35" s="214" t="str">
        <f>[4]LT!E$3</f>
        <v>LT1. TURISMO, PATRIMONIO TERRITORIAL E IDENTIDAD VALLECAUCANA</v>
      </c>
      <c r="C35" s="220" t="str">
        <f>[4]LA!F$4</f>
        <v>LA102. ECONOMÍA NARANJA</v>
      </c>
      <c r="D35" s="220" t="str">
        <f>[4]Pg!$F$6</f>
        <v>Pg10202. Valle Atractivo con Emprendimiento Cultural y Economía Creativa</v>
      </c>
      <c r="E35" s="220" t="s">
        <v>5071</v>
      </c>
      <c r="F35" s="220" t="s">
        <v>5201</v>
      </c>
      <c r="G35" s="220" t="s">
        <v>146</v>
      </c>
      <c r="H35" s="220" t="s">
        <v>4412</v>
      </c>
      <c r="I35" s="220" t="s">
        <v>118</v>
      </c>
      <c r="J35" s="220"/>
      <c r="K35" s="220" t="s">
        <v>85</v>
      </c>
      <c r="L35" s="221">
        <v>2</v>
      </c>
      <c r="M35" s="221" t="s">
        <v>212</v>
      </c>
      <c r="N35" s="221">
        <v>13</v>
      </c>
      <c r="O35" s="221">
        <v>2</v>
      </c>
      <c r="P35" s="221">
        <v>8</v>
      </c>
      <c r="Q35" s="221">
        <v>12</v>
      </c>
      <c r="R35" s="222">
        <v>13</v>
      </c>
      <c r="S35" s="223">
        <f t="shared" si="4"/>
        <v>3043785443</v>
      </c>
      <c r="T35" s="223">
        <f t="shared" si="0"/>
        <v>1000000000</v>
      </c>
      <c r="U35" s="223">
        <v>1000000000</v>
      </c>
      <c r="V35" s="223"/>
      <c r="W35" s="223"/>
      <c r="X35" s="223"/>
      <c r="Y35" s="223"/>
      <c r="Z35" s="223"/>
      <c r="AA35" s="223"/>
      <c r="AB35" s="223"/>
      <c r="AC35" s="223"/>
      <c r="AD35" s="223">
        <f t="shared" si="1"/>
        <v>1000000000</v>
      </c>
      <c r="AE35" s="223">
        <v>200000000</v>
      </c>
      <c r="AF35" s="223"/>
      <c r="AG35" s="223"/>
      <c r="AH35" s="223"/>
      <c r="AI35" s="223"/>
      <c r="AJ35" s="223"/>
      <c r="AK35" s="223"/>
      <c r="AL35" s="223">
        <v>800000000</v>
      </c>
      <c r="AM35" s="223"/>
      <c r="AN35" s="223">
        <f t="shared" si="2"/>
        <v>704920843</v>
      </c>
      <c r="AO35" s="223">
        <v>200000000</v>
      </c>
      <c r="AP35" s="223"/>
      <c r="AQ35" s="223"/>
      <c r="AR35" s="223"/>
      <c r="AS35" s="223"/>
      <c r="AT35" s="223"/>
      <c r="AU35" s="223"/>
      <c r="AV35" s="223">
        <v>504920843</v>
      </c>
      <c r="AW35" s="223"/>
      <c r="AX35" s="223">
        <f t="shared" si="3"/>
        <v>338864600</v>
      </c>
      <c r="AY35" s="223">
        <f>338864600-120000000</f>
        <v>218864600</v>
      </c>
      <c r="AZ35" s="223"/>
      <c r="BA35" s="223"/>
      <c r="BB35" s="223"/>
      <c r="BC35" s="223"/>
      <c r="BD35" s="223"/>
      <c r="BE35" s="223"/>
      <c r="BF35" s="223">
        <v>120000000</v>
      </c>
      <c r="BG35" s="223"/>
    </row>
    <row r="36" spans="1:59" s="185" customFormat="1" ht="169" hidden="1" x14ac:dyDescent="0.3">
      <c r="A36" s="213">
        <v>33</v>
      </c>
      <c r="B36" s="214" t="str">
        <f>[4]LT!E$3</f>
        <v>LT1. TURISMO, PATRIMONIO TERRITORIAL E IDENTIDAD VALLECAUCANA</v>
      </c>
      <c r="C36" s="220" t="str">
        <f>[4]LA!F$4</f>
        <v>LA102. ECONOMÍA NARANJA</v>
      </c>
      <c r="D36" s="220" t="str">
        <f>[4]Pg!$F$7</f>
        <v>Pg10203. Valle para el Mundo</v>
      </c>
      <c r="E36" s="220" t="s">
        <v>5072</v>
      </c>
      <c r="F36" s="220" t="s">
        <v>5202</v>
      </c>
      <c r="G36" s="220" t="s">
        <v>150</v>
      </c>
      <c r="H36" s="220" t="s">
        <v>4413</v>
      </c>
      <c r="I36" s="220" t="s">
        <v>118</v>
      </c>
      <c r="J36" s="220"/>
      <c r="K36" s="220" t="s">
        <v>85</v>
      </c>
      <c r="L36" s="221">
        <v>96</v>
      </c>
      <c r="M36" s="221" t="s">
        <v>212</v>
      </c>
      <c r="N36" s="221">
        <v>77</v>
      </c>
      <c r="O36" s="221">
        <v>5</v>
      </c>
      <c r="P36" s="221">
        <v>29</v>
      </c>
      <c r="Q36" s="221">
        <v>53</v>
      </c>
      <c r="R36" s="222">
        <v>77</v>
      </c>
      <c r="S36" s="223">
        <f t="shared" si="4"/>
        <v>321000000</v>
      </c>
      <c r="T36" s="223">
        <f t="shared" si="0"/>
        <v>21000000</v>
      </c>
      <c r="U36" s="223">
        <v>21000000</v>
      </c>
      <c r="V36" s="223"/>
      <c r="W36" s="223"/>
      <c r="X36" s="223"/>
      <c r="Y36" s="223"/>
      <c r="Z36" s="223"/>
      <c r="AA36" s="223"/>
      <c r="AB36" s="223"/>
      <c r="AC36" s="223"/>
      <c r="AD36" s="223">
        <f t="shared" si="1"/>
        <v>100000000</v>
      </c>
      <c r="AE36" s="223">
        <v>21000000</v>
      </c>
      <c r="AF36" s="223"/>
      <c r="AG36" s="223"/>
      <c r="AH36" s="223"/>
      <c r="AI36" s="223"/>
      <c r="AJ36" s="223"/>
      <c r="AK36" s="223"/>
      <c r="AL36" s="223">
        <v>79000000</v>
      </c>
      <c r="AM36" s="223"/>
      <c r="AN36" s="223">
        <f t="shared" si="2"/>
        <v>100000000</v>
      </c>
      <c r="AO36" s="223">
        <v>21000000</v>
      </c>
      <c r="AP36" s="223"/>
      <c r="AQ36" s="223"/>
      <c r="AR36" s="223"/>
      <c r="AS36" s="223"/>
      <c r="AT36" s="223"/>
      <c r="AU36" s="223"/>
      <c r="AV36" s="223">
        <v>79000000</v>
      </c>
      <c r="AW36" s="223"/>
      <c r="AX36" s="223">
        <f t="shared" si="3"/>
        <v>100000000</v>
      </c>
      <c r="AY36" s="223">
        <v>21000000</v>
      </c>
      <c r="AZ36" s="223"/>
      <c r="BA36" s="223"/>
      <c r="BB36" s="223"/>
      <c r="BC36" s="223"/>
      <c r="BD36" s="223"/>
      <c r="BE36" s="223"/>
      <c r="BF36" s="223">
        <v>79000000</v>
      </c>
      <c r="BG36" s="223"/>
    </row>
    <row r="37" spans="1:59" s="185" customFormat="1" ht="169" hidden="1" x14ac:dyDescent="0.3">
      <c r="A37" s="213">
        <v>34</v>
      </c>
      <c r="B37" s="214" t="str">
        <f>[4]LT!E$3</f>
        <v>LT1. TURISMO, PATRIMONIO TERRITORIAL E IDENTIDAD VALLECAUCANA</v>
      </c>
      <c r="C37" s="220" t="str">
        <f>[4]LA!F$4</f>
        <v>LA102. ECONOMÍA NARANJA</v>
      </c>
      <c r="D37" s="220" t="str">
        <f>[4]Pg!$F$7</f>
        <v>Pg10203. Valle para el Mundo</v>
      </c>
      <c r="E37" s="220" t="s">
        <v>5072</v>
      </c>
      <c r="F37" s="220" t="s">
        <v>5202</v>
      </c>
      <c r="G37" s="220" t="s">
        <v>150</v>
      </c>
      <c r="H37" s="220" t="s">
        <v>4414</v>
      </c>
      <c r="I37" s="220" t="s">
        <v>118</v>
      </c>
      <c r="J37" s="220"/>
      <c r="K37" s="220" t="s">
        <v>85</v>
      </c>
      <c r="L37" s="221">
        <v>80</v>
      </c>
      <c r="M37" s="221" t="s">
        <v>212</v>
      </c>
      <c r="N37" s="221">
        <v>30</v>
      </c>
      <c r="O37" s="221">
        <v>5</v>
      </c>
      <c r="P37" s="221">
        <v>10</v>
      </c>
      <c r="Q37" s="221">
        <v>20</v>
      </c>
      <c r="R37" s="222">
        <v>30</v>
      </c>
      <c r="S37" s="223">
        <f t="shared" si="4"/>
        <v>600000000</v>
      </c>
      <c r="T37" s="223">
        <f t="shared" si="0"/>
        <v>100000000</v>
      </c>
      <c r="U37" s="223">
        <v>100000000</v>
      </c>
      <c r="V37" s="223"/>
      <c r="W37" s="223"/>
      <c r="X37" s="223"/>
      <c r="Y37" s="223"/>
      <c r="Z37" s="223"/>
      <c r="AA37" s="223"/>
      <c r="AB37" s="223"/>
      <c r="AC37" s="223"/>
      <c r="AD37" s="223">
        <f t="shared" si="1"/>
        <v>100000000</v>
      </c>
      <c r="AE37" s="223">
        <v>100000000</v>
      </c>
      <c r="AF37" s="223"/>
      <c r="AG37" s="223"/>
      <c r="AH37" s="223"/>
      <c r="AI37" s="223"/>
      <c r="AJ37" s="223"/>
      <c r="AK37" s="223"/>
      <c r="AL37" s="223"/>
      <c r="AM37" s="223"/>
      <c r="AN37" s="223">
        <f t="shared" si="2"/>
        <v>200000000</v>
      </c>
      <c r="AO37" s="223">
        <v>100000000</v>
      </c>
      <c r="AP37" s="223"/>
      <c r="AQ37" s="223"/>
      <c r="AR37" s="223"/>
      <c r="AS37" s="223"/>
      <c r="AT37" s="223"/>
      <c r="AU37" s="223"/>
      <c r="AV37" s="223">
        <v>100000000</v>
      </c>
      <c r="AW37" s="223"/>
      <c r="AX37" s="223">
        <f t="shared" si="3"/>
        <v>200000000</v>
      </c>
      <c r="AY37" s="223">
        <v>100000000</v>
      </c>
      <c r="AZ37" s="223"/>
      <c r="BA37" s="223"/>
      <c r="BB37" s="223"/>
      <c r="BC37" s="223"/>
      <c r="BD37" s="223"/>
      <c r="BE37" s="223"/>
      <c r="BF37" s="223">
        <v>100000000</v>
      </c>
      <c r="BG37" s="223"/>
    </row>
    <row r="38" spans="1:59" s="185" customFormat="1" ht="169" hidden="1" x14ac:dyDescent="0.3">
      <c r="A38" s="213">
        <v>35</v>
      </c>
      <c r="B38" s="214" t="str">
        <f>[4]LT!E$3</f>
        <v>LT1. TURISMO, PATRIMONIO TERRITORIAL E IDENTIDAD VALLECAUCANA</v>
      </c>
      <c r="C38" s="220" t="str">
        <f>[4]LA!F$4</f>
        <v>LA102. ECONOMÍA NARANJA</v>
      </c>
      <c r="D38" s="220" t="str">
        <f>[4]Pg!$F$7</f>
        <v>Pg10203. Valle para el Mundo</v>
      </c>
      <c r="E38" s="220" t="s">
        <v>5072</v>
      </c>
      <c r="F38" s="220" t="s">
        <v>5202</v>
      </c>
      <c r="G38" s="220" t="s">
        <v>150</v>
      </c>
      <c r="H38" s="220" t="s">
        <v>4415</v>
      </c>
      <c r="I38" s="220" t="s">
        <v>118</v>
      </c>
      <c r="J38" s="220"/>
      <c r="K38" s="220" t="s">
        <v>85</v>
      </c>
      <c r="L38" s="221">
        <v>44</v>
      </c>
      <c r="M38" s="221" t="s">
        <v>212</v>
      </c>
      <c r="N38" s="221">
        <v>21</v>
      </c>
      <c r="O38" s="221">
        <v>3</v>
      </c>
      <c r="P38" s="221">
        <v>6</v>
      </c>
      <c r="Q38" s="221">
        <v>13</v>
      </c>
      <c r="R38" s="222">
        <v>21</v>
      </c>
      <c r="S38" s="223">
        <f t="shared" si="4"/>
        <v>131250000</v>
      </c>
      <c r="T38" s="223">
        <f t="shared" si="0"/>
        <v>18750000</v>
      </c>
      <c r="U38" s="223">
        <v>18750000</v>
      </c>
      <c r="V38" s="223"/>
      <c r="W38" s="223"/>
      <c r="X38" s="223"/>
      <c r="Y38" s="223"/>
      <c r="Z38" s="223"/>
      <c r="AA38" s="223"/>
      <c r="AB38" s="223"/>
      <c r="AC38" s="223"/>
      <c r="AD38" s="223">
        <f t="shared" si="1"/>
        <v>18750000</v>
      </c>
      <c r="AE38" s="223">
        <v>18750000</v>
      </c>
      <c r="AF38" s="223"/>
      <c r="AG38" s="223"/>
      <c r="AH38" s="223"/>
      <c r="AI38" s="223"/>
      <c r="AJ38" s="223"/>
      <c r="AK38" s="223"/>
      <c r="AL38" s="223"/>
      <c r="AM38" s="223"/>
      <c r="AN38" s="223">
        <f t="shared" si="2"/>
        <v>43750000</v>
      </c>
      <c r="AO38" s="223">
        <v>18750000</v>
      </c>
      <c r="AP38" s="223"/>
      <c r="AQ38" s="223"/>
      <c r="AR38" s="223"/>
      <c r="AS38" s="223"/>
      <c r="AT38" s="223"/>
      <c r="AU38" s="223"/>
      <c r="AV38" s="223">
        <v>25000000</v>
      </c>
      <c r="AW38" s="223"/>
      <c r="AX38" s="223">
        <f t="shared" si="3"/>
        <v>50000000</v>
      </c>
      <c r="AY38" s="223">
        <v>18750000</v>
      </c>
      <c r="AZ38" s="223"/>
      <c r="BA38" s="223"/>
      <c r="BB38" s="223"/>
      <c r="BC38" s="223"/>
      <c r="BD38" s="223"/>
      <c r="BE38" s="223"/>
      <c r="BF38" s="223">
        <v>31250000</v>
      </c>
      <c r="BG38" s="223"/>
    </row>
    <row r="39" spans="1:59" s="185" customFormat="1" ht="169" hidden="1" x14ac:dyDescent="0.3">
      <c r="A39" s="213">
        <v>36</v>
      </c>
      <c r="B39" s="214" t="str">
        <f>[4]LT!E$3</f>
        <v>LT1. TURISMO, PATRIMONIO TERRITORIAL E IDENTIDAD VALLECAUCANA</v>
      </c>
      <c r="C39" s="220" t="str">
        <f>[4]LA!F$4</f>
        <v>LA102. ECONOMÍA NARANJA</v>
      </c>
      <c r="D39" s="220" t="str">
        <f>[4]Pg!$F$7</f>
        <v>Pg10203. Valle para el Mundo</v>
      </c>
      <c r="E39" s="220" t="s">
        <v>5072</v>
      </c>
      <c r="F39" s="220" t="s">
        <v>5202</v>
      </c>
      <c r="G39" s="220" t="s">
        <v>150</v>
      </c>
      <c r="H39" s="220" t="s">
        <v>4416</v>
      </c>
      <c r="I39" s="220" t="s">
        <v>118</v>
      </c>
      <c r="J39" s="220"/>
      <c r="K39" s="220" t="s">
        <v>77</v>
      </c>
      <c r="L39" s="221">
        <v>1</v>
      </c>
      <c r="M39" s="221">
        <v>2019</v>
      </c>
      <c r="N39" s="221">
        <v>1</v>
      </c>
      <c r="O39" s="221">
        <v>1</v>
      </c>
      <c r="P39" s="221">
        <v>1</v>
      </c>
      <c r="Q39" s="221">
        <v>1</v>
      </c>
      <c r="R39" s="222">
        <v>1</v>
      </c>
      <c r="S39" s="223">
        <f t="shared" si="4"/>
        <v>640000000</v>
      </c>
      <c r="T39" s="223">
        <f t="shared" si="0"/>
        <v>160000000</v>
      </c>
      <c r="U39" s="223">
        <v>60000000</v>
      </c>
      <c r="V39" s="223"/>
      <c r="W39" s="223"/>
      <c r="X39" s="223"/>
      <c r="Y39" s="223"/>
      <c r="Z39" s="223"/>
      <c r="AA39" s="223"/>
      <c r="AB39" s="223">
        <v>100000000</v>
      </c>
      <c r="AC39" s="223"/>
      <c r="AD39" s="223">
        <f t="shared" si="1"/>
        <v>160000000</v>
      </c>
      <c r="AE39" s="223">
        <v>60000000</v>
      </c>
      <c r="AF39" s="223"/>
      <c r="AG39" s="223"/>
      <c r="AH39" s="223"/>
      <c r="AI39" s="223"/>
      <c r="AJ39" s="223"/>
      <c r="AK39" s="223"/>
      <c r="AL39" s="223">
        <v>100000000</v>
      </c>
      <c r="AM39" s="223"/>
      <c r="AN39" s="223">
        <f t="shared" si="2"/>
        <v>160000000</v>
      </c>
      <c r="AO39" s="223">
        <v>60000000</v>
      </c>
      <c r="AP39" s="223"/>
      <c r="AQ39" s="223"/>
      <c r="AR39" s="223"/>
      <c r="AS39" s="223"/>
      <c r="AT39" s="223"/>
      <c r="AU39" s="223"/>
      <c r="AV39" s="223">
        <v>100000000</v>
      </c>
      <c r="AW39" s="223"/>
      <c r="AX39" s="223">
        <f t="shared" si="3"/>
        <v>160000000</v>
      </c>
      <c r="AY39" s="223">
        <v>60000000</v>
      </c>
      <c r="AZ39" s="223"/>
      <c r="BA39" s="223"/>
      <c r="BB39" s="223"/>
      <c r="BC39" s="223"/>
      <c r="BD39" s="223"/>
      <c r="BE39" s="223"/>
      <c r="BF39" s="223">
        <v>100000000</v>
      </c>
      <c r="BG39" s="223"/>
    </row>
    <row r="40" spans="1:59" s="185" customFormat="1" ht="65" hidden="1" x14ac:dyDescent="0.3">
      <c r="A40" s="213">
        <v>37</v>
      </c>
      <c r="B40" s="214" t="str">
        <f>[4]LT!E$3</f>
        <v>LT1. TURISMO, PATRIMONIO TERRITORIAL E IDENTIDAD VALLECAUCANA</v>
      </c>
      <c r="C40" s="220" t="str">
        <f>[4]LA!F$4</f>
        <v>LA102. ECONOMÍA NARANJA</v>
      </c>
      <c r="D40" s="220" t="str">
        <f>[4]Pg!$F$7</f>
        <v>Pg10203. Valle para el Mundo</v>
      </c>
      <c r="E40" s="220" t="s">
        <v>5072</v>
      </c>
      <c r="F40" s="220" t="s">
        <v>5203</v>
      </c>
      <c r="G40" s="220" t="s">
        <v>155</v>
      </c>
      <c r="H40" s="220" t="s">
        <v>4417</v>
      </c>
      <c r="I40" s="220" t="s">
        <v>118</v>
      </c>
      <c r="J40" s="220"/>
      <c r="K40" s="220" t="s">
        <v>85</v>
      </c>
      <c r="L40" s="221">
        <v>52</v>
      </c>
      <c r="M40" s="221" t="s">
        <v>212</v>
      </c>
      <c r="N40" s="221">
        <v>40</v>
      </c>
      <c r="O40" s="221">
        <v>3</v>
      </c>
      <c r="P40" s="221">
        <v>6</v>
      </c>
      <c r="Q40" s="221">
        <v>31</v>
      </c>
      <c r="R40" s="222">
        <v>40</v>
      </c>
      <c r="S40" s="223">
        <f t="shared" si="4"/>
        <v>208000000</v>
      </c>
      <c r="T40" s="223">
        <f t="shared" si="0"/>
        <v>15600000</v>
      </c>
      <c r="U40" s="223">
        <v>15600000</v>
      </c>
      <c r="V40" s="223"/>
      <c r="W40" s="223"/>
      <c r="X40" s="223"/>
      <c r="Y40" s="223"/>
      <c r="Z40" s="223"/>
      <c r="AA40" s="223"/>
      <c r="AB40" s="223"/>
      <c r="AC40" s="223"/>
      <c r="AD40" s="223">
        <f t="shared" si="1"/>
        <v>15600000</v>
      </c>
      <c r="AE40" s="223">
        <v>15600000</v>
      </c>
      <c r="AF40" s="223"/>
      <c r="AG40" s="223"/>
      <c r="AH40" s="223"/>
      <c r="AI40" s="223"/>
      <c r="AJ40" s="223"/>
      <c r="AK40" s="223"/>
      <c r="AL40" s="223"/>
      <c r="AM40" s="223"/>
      <c r="AN40" s="223">
        <f t="shared" si="2"/>
        <v>130000000</v>
      </c>
      <c r="AO40" s="223">
        <v>15600000</v>
      </c>
      <c r="AP40" s="223"/>
      <c r="AQ40" s="223"/>
      <c r="AR40" s="223"/>
      <c r="AS40" s="223"/>
      <c r="AT40" s="223"/>
      <c r="AU40" s="223"/>
      <c r="AV40" s="223">
        <v>114400000</v>
      </c>
      <c r="AW40" s="223"/>
      <c r="AX40" s="223">
        <f t="shared" si="3"/>
        <v>46800000</v>
      </c>
      <c r="AY40" s="223">
        <v>15600000</v>
      </c>
      <c r="AZ40" s="223"/>
      <c r="BA40" s="223"/>
      <c r="BB40" s="223"/>
      <c r="BC40" s="223"/>
      <c r="BD40" s="223"/>
      <c r="BE40" s="223"/>
      <c r="BF40" s="223">
        <v>31200000</v>
      </c>
      <c r="BG40" s="223"/>
    </row>
    <row r="41" spans="1:59" s="185" customFormat="1" ht="65" hidden="1" x14ac:dyDescent="0.3">
      <c r="A41" s="213">
        <v>38</v>
      </c>
      <c r="B41" s="214" t="str">
        <f>[4]LT!E$3</f>
        <v>LT1. TURISMO, PATRIMONIO TERRITORIAL E IDENTIDAD VALLECAUCANA</v>
      </c>
      <c r="C41" s="220" t="str">
        <f>[4]LA!F$4</f>
        <v>LA102. ECONOMÍA NARANJA</v>
      </c>
      <c r="D41" s="220" t="str">
        <f>[4]Pg!$F$7</f>
        <v>Pg10203. Valle para el Mundo</v>
      </c>
      <c r="E41" s="220" t="s">
        <v>5072</v>
      </c>
      <c r="F41" s="220" t="s">
        <v>5203</v>
      </c>
      <c r="G41" s="220" t="s">
        <v>155</v>
      </c>
      <c r="H41" s="220" t="s">
        <v>4418</v>
      </c>
      <c r="I41" s="220" t="s">
        <v>118</v>
      </c>
      <c r="J41" s="220"/>
      <c r="K41" s="220" t="s">
        <v>85</v>
      </c>
      <c r="L41" s="221">
        <v>43</v>
      </c>
      <c r="M41" s="221" t="s">
        <v>212</v>
      </c>
      <c r="N41" s="221">
        <v>43</v>
      </c>
      <c r="O41" s="221">
        <v>7</v>
      </c>
      <c r="P41" s="221">
        <v>16</v>
      </c>
      <c r="Q41" s="221">
        <v>26</v>
      </c>
      <c r="R41" s="222">
        <v>43</v>
      </c>
      <c r="S41" s="223">
        <f t="shared" si="4"/>
        <v>1651191686</v>
      </c>
      <c r="T41" s="223">
        <f t="shared" si="0"/>
        <v>270000000</v>
      </c>
      <c r="U41" s="223">
        <v>200000000</v>
      </c>
      <c r="V41" s="223"/>
      <c r="W41" s="223"/>
      <c r="X41" s="223"/>
      <c r="Y41" s="223"/>
      <c r="Z41" s="223"/>
      <c r="AA41" s="223"/>
      <c r="AB41" s="223">
        <v>70000000</v>
      </c>
      <c r="AC41" s="223"/>
      <c r="AD41" s="223">
        <f t="shared" si="1"/>
        <v>329320843</v>
      </c>
      <c r="AE41" s="223">
        <v>200000000</v>
      </c>
      <c r="AF41" s="223"/>
      <c r="AG41" s="223"/>
      <c r="AH41" s="223"/>
      <c r="AI41" s="223"/>
      <c r="AJ41" s="223"/>
      <c r="AK41" s="223"/>
      <c r="AL41" s="223">
        <v>129320843</v>
      </c>
      <c r="AM41" s="223"/>
      <c r="AN41" s="223">
        <f t="shared" si="2"/>
        <v>385000000</v>
      </c>
      <c r="AO41" s="223">
        <v>200000000</v>
      </c>
      <c r="AP41" s="223"/>
      <c r="AQ41" s="223"/>
      <c r="AR41" s="223"/>
      <c r="AS41" s="223"/>
      <c r="AT41" s="223"/>
      <c r="AU41" s="223"/>
      <c r="AV41" s="223">
        <v>185000000</v>
      </c>
      <c r="AW41" s="223"/>
      <c r="AX41" s="223">
        <f t="shared" si="3"/>
        <v>666870843</v>
      </c>
      <c r="AY41" s="223">
        <v>200000000</v>
      </c>
      <c r="AZ41" s="223"/>
      <c r="BA41" s="223"/>
      <c r="BB41" s="223"/>
      <c r="BC41" s="223"/>
      <c r="BD41" s="223"/>
      <c r="BE41" s="223"/>
      <c r="BF41" s="223">
        <v>466870843</v>
      </c>
      <c r="BG41" s="223"/>
    </row>
    <row r="42" spans="1:59" s="185" customFormat="1" ht="91" hidden="1" x14ac:dyDescent="0.3">
      <c r="A42" s="213">
        <v>39</v>
      </c>
      <c r="B42" s="214" t="str">
        <f>[4]LT!E$3</f>
        <v>LT1. TURISMO, PATRIMONIO TERRITORIAL E IDENTIDAD VALLECAUCANA</v>
      </c>
      <c r="C42" s="220" t="str">
        <f>[4]LA!F$4</f>
        <v>LA102. ECONOMÍA NARANJA</v>
      </c>
      <c r="D42" s="220" t="str">
        <f>[4]Pg!$F$7</f>
        <v>Pg10203. Valle para el Mundo</v>
      </c>
      <c r="E42" s="220" t="s">
        <v>5072</v>
      </c>
      <c r="F42" s="220" t="s">
        <v>5203</v>
      </c>
      <c r="G42" s="220" t="s">
        <v>1325</v>
      </c>
      <c r="H42" s="220" t="s">
        <v>4419</v>
      </c>
      <c r="I42" s="220" t="s">
        <v>118</v>
      </c>
      <c r="J42" s="220"/>
      <c r="K42" s="220" t="s">
        <v>77</v>
      </c>
      <c r="L42" s="221">
        <v>1</v>
      </c>
      <c r="M42" s="221" t="s">
        <v>212</v>
      </c>
      <c r="N42" s="221">
        <v>1</v>
      </c>
      <c r="O42" s="221">
        <v>1</v>
      </c>
      <c r="P42" s="221">
        <v>1</v>
      </c>
      <c r="Q42" s="221">
        <v>1</v>
      </c>
      <c r="R42" s="222">
        <v>1</v>
      </c>
      <c r="S42" s="223">
        <f t="shared" si="4"/>
        <v>6000000000</v>
      </c>
      <c r="T42" s="223">
        <f t="shared" si="0"/>
        <v>1500000000</v>
      </c>
      <c r="U42" s="223">
        <v>194650000</v>
      </c>
      <c r="V42" s="223"/>
      <c r="W42" s="223"/>
      <c r="X42" s="223"/>
      <c r="Y42" s="223"/>
      <c r="Z42" s="223"/>
      <c r="AA42" s="223"/>
      <c r="AB42" s="223">
        <v>1305350000</v>
      </c>
      <c r="AC42" s="223"/>
      <c r="AD42" s="223">
        <f t="shared" si="1"/>
        <v>1500000000</v>
      </c>
      <c r="AE42" s="223">
        <v>242450000</v>
      </c>
      <c r="AF42" s="223"/>
      <c r="AG42" s="223"/>
      <c r="AH42" s="223"/>
      <c r="AI42" s="223"/>
      <c r="AJ42" s="223"/>
      <c r="AK42" s="223"/>
      <c r="AL42" s="223">
        <v>1257550000</v>
      </c>
      <c r="AM42" s="223"/>
      <c r="AN42" s="223">
        <f t="shared" si="2"/>
        <v>1500000000</v>
      </c>
      <c r="AO42" s="223">
        <v>333296000</v>
      </c>
      <c r="AP42" s="223"/>
      <c r="AQ42" s="223"/>
      <c r="AR42" s="223"/>
      <c r="AS42" s="223"/>
      <c r="AT42" s="223"/>
      <c r="AU42" s="223"/>
      <c r="AV42" s="223">
        <v>1166704000</v>
      </c>
      <c r="AW42" s="223"/>
      <c r="AX42" s="223">
        <f t="shared" si="3"/>
        <v>1500000000</v>
      </c>
      <c r="AY42" s="223">
        <v>333296000</v>
      </c>
      <c r="AZ42" s="223"/>
      <c r="BA42" s="223"/>
      <c r="BB42" s="223"/>
      <c r="BC42" s="223"/>
      <c r="BD42" s="223"/>
      <c r="BE42" s="223"/>
      <c r="BF42" s="223">
        <v>1166704000</v>
      </c>
      <c r="BG42" s="223"/>
    </row>
    <row r="43" spans="1:59" s="185" customFormat="1" ht="65" hidden="1" x14ac:dyDescent="0.3">
      <c r="A43" s="213">
        <v>40</v>
      </c>
      <c r="B43" s="214" t="str">
        <f>[4]LT!E$3</f>
        <v>LT1. TURISMO, PATRIMONIO TERRITORIAL E IDENTIDAD VALLECAUCANA</v>
      </c>
      <c r="C43" s="220" t="str">
        <f>[4]LA!F$4</f>
        <v>LA102. ECONOMÍA NARANJA</v>
      </c>
      <c r="D43" s="220" t="str">
        <f>[4]Pg!$F$6</f>
        <v>Pg10202. Valle Atractivo con Emprendimiento Cultural y Economía Creativa</v>
      </c>
      <c r="E43" s="220" t="s">
        <v>5071</v>
      </c>
      <c r="F43" s="220" t="s">
        <v>5200</v>
      </c>
      <c r="G43" s="220" t="s">
        <v>158</v>
      </c>
      <c r="H43" s="220" t="s">
        <v>4420</v>
      </c>
      <c r="I43" s="220" t="s">
        <v>141</v>
      </c>
      <c r="J43" s="220"/>
      <c r="K43" s="220" t="s">
        <v>85</v>
      </c>
      <c r="L43" s="221">
        <v>1</v>
      </c>
      <c r="M43" s="222">
        <v>2019</v>
      </c>
      <c r="N43" s="222">
        <v>30</v>
      </c>
      <c r="O43" s="222">
        <v>0</v>
      </c>
      <c r="P43" s="222">
        <v>10</v>
      </c>
      <c r="Q43" s="222">
        <v>20</v>
      </c>
      <c r="R43" s="222">
        <v>30</v>
      </c>
      <c r="S43" s="223">
        <f t="shared" si="4"/>
        <v>45000000</v>
      </c>
      <c r="T43" s="223">
        <f t="shared" si="0"/>
        <v>0</v>
      </c>
      <c r="U43" s="223"/>
      <c r="V43" s="223"/>
      <c r="W43" s="223"/>
      <c r="X43" s="223"/>
      <c r="Y43" s="223"/>
      <c r="Z43" s="223"/>
      <c r="AA43" s="223"/>
      <c r="AB43" s="223"/>
      <c r="AC43" s="223"/>
      <c r="AD43" s="223">
        <f t="shared" si="1"/>
        <v>10000000</v>
      </c>
      <c r="AE43" s="223">
        <v>10000000</v>
      </c>
      <c r="AF43" s="223"/>
      <c r="AG43" s="223"/>
      <c r="AH43" s="223"/>
      <c r="AI43" s="223"/>
      <c r="AJ43" s="223"/>
      <c r="AK43" s="223"/>
      <c r="AL43" s="223"/>
      <c r="AM43" s="223"/>
      <c r="AN43" s="223">
        <f t="shared" si="2"/>
        <v>15000000</v>
      </c>
      <c r="AO43" s="223">
        <v>15000000</v>
      </c>
      <c r="AP43" s="223"/>
      <c r="AQ43" s="223"/>
      <c r="AR43" s="223"/>
      <c r="AS43" s="223"/>
      <c r="AT43" s="223"/>
      <c r="AU43" s="223"/>
      <c r="AV43" s="223"/>
      <c r="AW43" s="223"/>
      <c r="AX43" s="223">
        <f t="shared" si="3"/>
        <v>20000000</v>
      </c>
      <c r="AY43" s="223">
        <v>20000000</v>
      </c>
      <c r="AZ43" s="223"/>
      <c r="BA43" s="223"/>
      <c r="BB43" s="223"/>
      <c r="BC43" s="223"/>
      <c r="BD43" s="223"/>
      <c r="BE43" s="223"/>
      <c r="BF43" s="223"/>
      <c r="BG43" s="223"/>
    </row>
    <row r="44" spans="1:59" s="185" customFormat="1" ht="52" hidden="1" x14ac:dyDescent="0.3">
      <c r="A44" s="213">
        <v>41</v>
      </c>
      <c r="B44" s="214" t="str">
        <f>[4]LT!E$3</f>
        <v>LT1. TURISMO, PATRIMONIO TERRITORIAL E IDENTIDAD VALLECAUCANA</v>
      </c>
      <c r="C44" s="220" t="str">
        <f>[4]LA!F$5</f>
        <v>LA103. CULTURA Y ARTE PARA LA IDENTIDAD VALLECAUCANA</v>
      </c>
      <c r="D44" s="220" t="str">
        <f>[4]Pg!$F$8</f>
        <v>Pg10301. Patrimonio e Identidad Vallecaucana</v>
      </c>
      <c r="E44" s="220" t="s">
        <v>5073</v>
      </c>
      <c r="F44" s="220" t="s">
        <v>5204</v>
      </c>
      <c r="G44" s="220" t="s">
        <v>162</v>
      </c>
      <c r="H44" s="220" t="s">
        <v>4421</v>
      </c>
      <c r="I44" s="220" t="s">
        <v>120</v>
      </c>
      <c r="J44" s="220"/>
      <c r="K44" s="237" t="s">
        <v>163</v>
      </c>
      <c r="L44" s="221">
        <v>0</v>
      </c>
      <c r="M44" s="221">
        <v>2019</v>
      </c>
      <c r="N44" s="224">
        <v>1</v>
      </c>
      <c r="O44" s="221">
        <v>0</v>
      </c>
      <c r="P44" s="221">
        <v>0</v>
      </c>
      <c r="Q44" s="221">
        <v>100</v>
      </c>
      <c r="R44" s="222">
        <v>100</v>
      </c>
      <c r="S44" s="223">
        <f t="shared" si="4"/>
        <v>1000000000</v>
      </c>
      <c r="T44" s="223">
        <f t="shared" si="0"/>
        <v>0</v>
      </c>
      <c r="U44" s="223"/>
      <c r="V44" s="223"/>
      <c r="W44" s="223"/>
      <c r="X44" s="223"/>
      <c r="Y44" s="223"/>
      <c r="Z44" s="223"/>
      <c r="AA44" s="223"/>
      <c r="AB44" s="223"/>
      <c r="AC44" s="223"/>
      <c r="AD44" s="223">
        <f t="shared" si="1"/>
        <v>0</v>
      </c>
      <c r="AE44" s="223"/>
      <c r="AF44" s="223"/>
      <c r="AG44" s="223"/>
      <c r="AH44" s="223"/>
      <c r="AI44" s="223"/>
      <c r="AJ44" s="223"/>
      <c r="AK44" s="223"/>
      <c r="AL44" s="223"/>
      <c r="AM44" s="223"/>
      <c r="AN44" s="223">
        <f t="shared" si="2"/>
        <v>1000000000</v>
      </c>
      <c r="AO44" s="223"/>
      <c r="AP44" s="223"/>
      <c r="AQ44" s="223"/>
      <c r="AR44" s="223"/>
      <c r="AS44" s="223"/>
      <c r="AT44" s="223"/>
      <c r="AU44" s="223"/>
      <c r="AV44" s="223">
        <v>1000000000</v>
      </c>
      <c r="AW44" s="223"/>
      <c r="AX44" s="223">
        <f t="shared" si="3"/>
        <v>0</v>
      </c>
      <c r="AY44" s="223"/>
      <c r="AZ44" s="223"/>
      <c r="BA44" s="223"/>
      <c r="BB44" s="223"/>
      <c r="BC44" s="223"/>
      <c r="BD44" s="223"/>
      <c r="BE44" s="223"/>
      <c r="BF44" s="223">
        <v>0</v>
      </c>
      <c r="BG44" s="223"/>
    </row>
    <row r="45" spans="1:59" s="185" customFormat="1" ht="52" hidden="1" x14ac:dyDescent="0.3">
      <c r="A45" s="213">
        <v>42</v>
      </c>
      <c r="B45" s="214" t="str">
        <f>[4]LT!E$3</f>
        <v>LT1. TURISMO, PATRIMONIO TERRITORIAL E IDENTIDAD VALLECAUCANA</v>
      </c>
      <c r="C45" s="220" t="str">
        <f>[4]LA!F$5</f>
        <v>LA103. CULTURA Y ARTE PARA LA IDENTIDAD VALLECAUCANA</v>
      </c>
      <c r="D45" s="220" t="str">
        <f>[4]Pg!$F$8</f>
        <v>Pg10301. Patrimonio e Identidad Vallecaucana</v>
      </c>
      <c r="E45" s="220" t="s">
        <v>5073</v>
      </c>
      <c r="F45" s="220" t="s">
        <v>5204</v>
      </c>
      <c r="G45" s="220" t="s">
        <v>164</v>
      </c>
      <c r="H45" s="220" t="s">
        <v>4422</v>
      </c>
      <c r="I45" s="220" t="s">
        <v>120</v>
      </c>
      <c r="J45" s="220"/>
      <c r="K45" s="220" t="s">
        <v>85</v>
      </c>
      <c r="L45" s="221">
        <v>0</v>
      </c>
      <c r="M45" s="221">
        <v>2019</v>
      </c>
      <c r="N45" s="224">
        <v>1</v>
      </c>
      <c r="O45" s="221">
        <v>0</v>
      </c>
      <c r="P45" s="221">
        <v>0</v>
      </c>
      <c r="Q45" s="221">
        <v>100</v>
      </c>
      <c r="R45" s="222">
        <v>100</v>
      </c>
      <c r="S45" s="223">
        <f t="shared" si="4"/>
        <v>800000000</v>
      </c>
      <c r="T45" s="223">
        <f t="shared" si="0"/>
        <v>0</v>
      </c>
      <c r="U45" s="223"/>
      <c r="V45" s="223"/>
      <c r="W45" s="223"/>
      <c r="X45" s="223"/>
      <c r="Y45" s="223"/>
      <c r="Z45" s="223"/>
      <c r="AA45" s="223"/>
      <c r="AB45" s="223">
        <v>0</v>
      </c>
      <c r="AC45" s="223"/>
      <c r="AD45" s="223">
        <f t="shared" si="1"/>
        <v>0</v>
      </c>
      <c r="AE45" s="223"/>
      <c r="AF45" s="223"/>
      <c r="AG45" s="223"/>
      <c r="AH45" s="223"/>
      <c r="AI45" s="223"/>
      <c r="AJ45" s="223"/>
      <c r="AK45" s="223"/>
      <c r="AL45" s="223">
        <v>0</v>
      </c>
      <c r="AM45" s="223"/>
      <c r="AN45" s="223">
        <f t="shared" si="2"/>
        <v>800000000</v>
      </c>
      <c r="AO45" s="223"/>
      <c r="AP45" s="223"/>
      <c r="AQ45" s="223"/>
      <c r="AR45" s="223"/>
      <c r="AS45" s="223"/>
      <c r="AT45" s="223"/>
      <c r="AU45" s="223"/>
      <c r="AV45" s="223">
        <v>800000000</v>
      </c>
      <c r="AW45" s="223"/>
      <c r="AX45" s="223">
        <f t="shared" si="3"/>
        <v>0</v>
      </c>
      <c r="AY45" s="223"/>
      <c r="AZ45" s="223"/>
      <c r="BA45" s="223"/>
      <c r="BB45" s="223"/>
      <c r="BC45" s="223"/>
      <c r="BD45" s="223"/>
      <c r="BE45" s="223"/>
      <c r="BF45" s="223">
        <v>0</v>
      </c>
      <c r="BG45" s="223"/>
    </row>
    <row r="46" spans="1:59" s="185" customFormat="1" ht="65" hidden="1" x14ac:dyDescent="0.3">
      <c r="A46" s="213">
        <v>43</v>
      </c>
      <c r="B46" s="214" t="str">
        <f>[4]LT!E$3</f>
        <v>LT1. TURISMO, PATRIMONIO TERRITORIAL E IDENTIDAD VALLECAUCANA</v>
      </c>
      <c r="C46" s="220" t="str">
        <f>[4]LA!F$5</f>
        <v>LA103. CULTURA Y ARTE PARA LA IDENTIDAD VALLECAUCANA</v>
      </c>
      <c r="D46" s="220" t="str">
        <f>[4]Pg!$F$8</f>
        <v>Pg10301. Patrimonio e Identidad Vallecaucana</v>
      </c>
      <c r="E46" s="220" t="s">
        <v>5073</v>
      </c>
      <c r="F46" s="220" t="s">
        <v>5204</v>
      </c>
      <c r="G46" s="220" t="s">
        <v>165</v>
      </c>
      <c r="H46" s="220" t="s">
        <v>4423</v>
      </c>
      <c r="I46" s="220" t="s">
        <v>141</v>
      </c>
      <c r="J46" s="220"/>
      <c r="K46" s="220" t="s">
        <v>85</v>
      </c>
      <c r="L46" s="221">
        <v>8</v>
      </c>
      <c r="M46" s="221">
        <v>2019</v>
      </c>
      <c r="N46" s="221">
        <v>6</v>
      </c>
      <c r="O46" s="221">
        <v>0</v>
      </c>
      <c r="P46" s="221">
        <v>2</v>
      </c>
      <c r="Q46" s="221">
        <v>4</v>
      </c>
      <c r="R46" s="222">
        <v>6</v>
      </c>
      <c r="S46" s="223">
        <f t="shared" si="4"/>
        <v>991004036</v>
      </c>
      <c r="T46" s="223">
        <f t="shared" si="0"/>
        <v>0</v>
      </c>
      <c r="U46" s="223"/>
      <c r="V46" s="223"/>
      <c r="W46" s="223"/>
      <c r="X46" s="223"/>
      <c r="Y46" s="223"/>
      <c r="Z46" s="229"/>
      <c r="AA46" s="223"/>
      <c r="AB46" s="223"/>
      <c r="AC46" s="223"/>
      <c r="AD46" s="223">
        <f t="shared" si="1"/>
        <v>319511186</v>
      </c>
      <c r="AE46" s="223"/>
      <c r="AF46" s="223"/>
      <c r="AG46" s="223"/>
      <c r="AH46" s="223"/>
      <c r="AI46" s="223"/>
      <c r="AJ46" s="223">
        <v>319511186</v>
      </c>
      <c r="AK46" s="223"/>
      <c r="AL46" s="223"/>
      <c r="AM46" s="223"/>
      <c r="AN46" s="223">
        <f t="shared" si="2"/>
        <v>330193522</v>
      </c>
      <c r="AO46" s="223"/>
      <c r="AP46" s="223"/>
      <c r="AQ46" s="223"/>
      <c r="AR46" s="223"/>
      <c r="AS46" s="223"/>
      <c r="AT46" s="223">
        <v>330193522</v>
      </c>
      <c r="AU46" s="223"/>
      <c r="AV46" s="223"/>
      <c r="AW46" s="223"/>
      <c r="AX46" s="223">
        <f t="shared" si="3"/>
        <v>341299328</v>
      </c>
      <c r="AY46" s="223"/>
      <c r="AZ46" s="223"/>
      <c r="BA46" s="223"/>
      <c r="BB46" s="223"/>
      <c r="BC46" s="223"/>
      <c r="BD46" s="223">
        <v>341299328</v>
      </c>
      <c r="BE46" s="223"/>
      <c r="BF46" s="223">
        <v>0</v>
      </c>
      <c r="BG46" s="223"/>
    </row>
    <row r="47" spans="1:59" s="185" customFormat="1" ht="52" hidden="1" x14ac:dyDescent="0.3">
      <c r="A47" s="213">
        <v>44</v>
      </c>
      <c r="B47" s="214" t="str">
        <f>[4]LT!E$3</f>
        <v>LT1. TURISMO, PATRIMONIO TERRITORIAL E IDENTIDAD VALLECAUCANA</v>
      </c>
      <c r="C47" s="220" t="str">
        <f>[4]LA!F$5</f>
        <v>LA103. CULTURA Y ARTE PARA LA IDENTIDAD VALLECAUCANA</v>
      </c>
      <c r="D47" s="220" t="str">
        <f>[4]Pg!$F$8</f>
        <v>Pg10301. Patrimonio e Identidad Vallecaucana</v>
      </c>
      <c r="E47" s="220" t="s">
        <v>5073</v>
      </c>
      <c r="F47" s="220" t="s">
        <v>5204</v>
      </c>
      <c r="G47" s="220" t="s">
        <v>166</v>
      </c>
      <c r="H47" s="220" t="s">
        <v>4424</v>
      </c>
      <c r="I47" s="220" t="s">
        <v>141</v>
      </c>
      <c r="J47" s="220"/>
      <c r="K47" s="220" t="s">
        <v>77</v>
      </c>
      <c r="L47" s="221">
        <v>2</v>
      </c>
      <c r="M47" s="221">
        <v>2019</v>
      </c>
      <c r="N47" s="221">
        <v>2</v>
      </c>
      <c r="O47" s="221">
        <v>0</v>
      </c>
      <c r="P47" s="221">
        <v>2</v>
      </c>
      <c r="Q47" s="221">
        <v>2</v>
      </c>
      <c r="R47" s="222">
        <v>2</v>
      </c>
      <c r="S47" s="223">
        <f t="shared" si="4"/>
        <v>30800000</v>
      </c>
      <c r="T47" s="223">
        <f t="shared" si="0"/>
        <v>0</v>
      </c>
      <c r="U47" s="223"/>
      <c r="V47" s="223"/>
      <c r="W47" s="223"/>
      <c r="X47" s="223"/>
      <c r="Y47" s="223"/>
      <c r="Z47" s="223"/>
      <c r="AA47" s="223"/>
      <c r="AB47" s="223"/>
      <c r="AC47" s="223"/>
      <c r="AD47" s="223">
        <f t="shared" si="1"/>
        <v>10000000</v>
      </c>
      <c r="AE47" s="223">
        <v>10000000</v>
      </c>
      <c r="AF47" s="223"/>
      <c r="AG47" s="223"/>
      <c r="AH47" s="223"/>
      <c r="AI47" s="223"/>
      <c r="AJ47" s="223"/>
      <c r="AK47" s="223"/>
      <c r="AL47" s="223"/>
      <c r="AM47" s="223"/>
      <c r="AN47" s="223">
        <f t="shared" si="2"/>
        <v>10300000</v>
      </c>
      <c r="AO47" s="223">
        <v>10300000</v>
      </c>
      <c r="AP47" s="223"/>
      <c r="AQ47" s="223"/>
      <c r="AR47" s="223"/>
      <c r="AS47" s="223"/>
      <c r="AT47" s="223"/>
      <c r="AU47" s="223"/>
      <c r="AV47" s="223"/>
      <c r="AW47" s="223"/>
      <c r="AX47" s="223">
        <f t="shared" si="3"/>
        <v>10500000</v>
      </c>
      <c r="AY47" s="223">
        <v>10500000</v>
      </c>
      <c r="AZ47" s="223"/>
      <c r="BA47" s="223"/>
      <c r="BB47" s="223"/>
      <c r="BC47" s="223"/>
      <c r="BD47" s="223"/>
      <c r="BE47" s="223"/>
      <c r="BF47" s="223">
        <v>0</v>
      </c>
      <c r="BG47" s="223"/>
    </row>
    <row r="48" spans="1:59" s="185" customFormat="1" ht="52" hidden="1" x14ac:dyDescent="0.3">
      <c r="A48" s="213">
        <v>45</v>
      </c>
      <c r="B48" s="214" t="str">
        <f>[4]LT!E$3</f>
        <v>LT1. TURISMO, PATRIMONIO TERRITORIAL E IDENTIDAD VALLECAUCANA</v>
      </c>
      <c r="C48" s="220" t="str">
        <f>[4]LA!F$5</f>
        <v>LA103. CULTURA Y ARTE PARA LA IDENTIDAD VALLECAUCANA</v>
      </c>
      <c r="D48" s="220" t="str">
        <f>[4]Pg!$F$8</f>
        <v>Pg10301. Patrimonio e Identidad Vallecaucana</v>
      </c>
      <c r="E48" s="220" t="s">
        <v>5073</v>
      </c>
      <c r="F48" s="220" t="s">
        <v>5204</v>
      </c>
      <c r="G48" s="220" t="s">
        <v>167</v>
      </c>
      <c r="H48" s="220" t="s">
        <v>4425</v>
      </c>
      <c r="I48" s="220" t="s">
        <v>141</v>
      </c>
      <c r="J48" s="220"/>
      <c r="K48" s="220" t="s">
        <v>85</v>
      </c>
      <c r="L48" s="221">
        <v>4</v>
      </c>
      <c r="M48" s="221">
        <v>2019</v>
      </c>
      <c r="N48" s="221">
        <v>3</v>
      </c>
      <c r="O48" s="221">
        <v>0</v>
      </c>
      <c r="P48" s="221">
        <v>1</v>
      </c>
      <c r="Q48" s="221">
        <v>2</v>
      </c>
      <c r="R48" s="222">
        <v>3</v>
      </c>
      <c r="S48" s="223">
        <f t="shared" si="4"/>
        <v>70908769</v>
      </c>
      <c r="T48" s="223">
        <f t="shared" si="0"/>
        <v>0</v>
      </c>
      <c r="U48" s="223"/>
      <c r="V48" s="223"/>
      <c r="W48" s="223"/>
      <c r="X48" s="223"/>
      <c r="Y48" s="223"/>
      <c r="Z48" s="229"/>
      <c r="AA48" s="223"/>
      <c r="AB48" s="223"/>
      <c r="AC48" s="223"/>
      <c r="AD48" s="223">
        <f t="shared" si="1"/>
        <v>22941140</v>
      </c>
      <c r="AE48" s="223"/>
      <c r="AF48" s="223"/>
      <c r="AG48" s="223"/>
      <c r="AH48" s="223"/>
      <c r="AI48" s="223"/>
      <c r="AJ48" s="223">
        <v>22941140</v>
      </c>
      <c r="AK48" s="223"/>
      <c r="AL48" s="223"/>
      <c r="AM48" s="223"/>
      <c r="AN48" s="223">
        <f t="shared" si="2"/>
        <v>23629374</v>
      </c>
      <c r="AO48" s="223"/>
      <c r="AP48" s="223"/>
      <c r="AQ48" s="223"/>
      <c r="AR48" s="223"/>
      <c r="AS48" s="223"/>
      <c r="AT48" s="223">
        <v>23629374</v>
      </c>
      <c r="AU48" s="223"/>
      <c r="AV48" s="223"/>
      <c r="AW48" s="223"/>
      <c r="AX48" s="223">
        <f t="shared" si="3"/>
        <v>24338255</v>
      </c>
      <c r="AY48" s="223"/>
      <c r="AZ48" s="223"/>
      <c r="BA48" s="223"/>
      <c r="BB48" s="223"/>
      <c r="BC48" s="223"/>
      <c r="BD48" s="223">
        <v>24338255</v>
      </c>
      <c r="BE48" s="223"/>
      <c r="BF48" s="223">
        <v>0</v>
      </c>
      <c r="BG48" s="223"/>
    </row>
    <row r="49" spans="1:59" s="185" customFormat="1" ht="65" hidden="1" x14ac:dyDescent="0.3">
      <c r="A49" s="213">
        <v>46</v>
      </c>
      <c r="B49" s="214" t="str">
        <f>[4]LT!E$3</f>
        <v>LT1. TURISMO, PATRIMONIO TERRITORIAL E IDENTIDAD VALLECAUCANA</v>
      </c>
      <c r="C49" s="220" t="str">
        <f>[4]LA!F$5</f>
        <v>LA103. CULTURA Y ARTE PARA LA IDENTIDAD VALLECAUCANA</v>
      </c>
      <c r="D49" s="220" t="str">
        <f>[4]Pg!$F$8</f>
        <v>Pg10301. Patrimonio e Identidad Vallecaucana</v>
      </c>
      <c r="E49" s="220" t="s">
        <v>5073</v>
      </c>
      <c r="F49" s="220" t="s">
        <v>5204</v>
      </c>
      <c r="G49" s="220" t="s">
        <v>169</v>
      </c>
      <c r="H49" s="220" t="s">
        <v>4426</v>
      </c>
      <c r="I49" s="220" t="s">
        <v>171</v>
      </c>
      <c r="J49" s="220"/>
      <c r="K49" s="220" t="s">
        <v>85</v>
      </c>
      <c r="L49" s="221">
        <v>0</v>
      </c>
      <c r="M49" s="221">
        <v>2019</v>
      </c>
      <c r="N49" s="221">
        <v>50</v>
      </c>
      <c r="O49" s="236">
        <v>0</v>
      </c>
      <c r="P49" s="236">
        <v>50</v>
      </c>
      <c r="Q49" s="236">
        <v>50</v>
      </c>
      <c r="R49" s="238">
        <v>50</v>
      </c>
      <c r="S49" s="223">
        <f t="shared" si="4"/>
        <v>157463200</v>
      </c>
      <c r="T49" s="223">
        <f t="shared" si="0"/>
        <v>50000000</v>
      </c>
      <c r="U49" s="223">
        <v>50000000</v>
      </c>
      <c r="V49" s="223"/>
      <c r="W49" s="223"/>
      <c r="X49" s="223"/>
      <c r="Y49" s="223"/>
      <c r="Z49" s="223"/>
      <c r="AA49" s="223"/>
      <c r="AB49" s="223"/>
      <c r="AC49" s="223"/>
      <c r="AD49" s="223">
        <f t="shared" si="1"/>
        <v>37600000</v>
      </c>
      <c r="AE49" s="223">
        <v>37600000</v>
      </c>
      <c r="AF49" s="223"/>
      <c r="AG49" s="223"/>
      <c r="AH49" s="223"/>
      <c r="AI49" s="223"/>
      <c r="AJ49" s="223"/>
      <c r="AK49" s="223"/>
      <c r="AL49" s="223"/>
      <c r="AM49" s="223"/>
      <c r="AN49" s="223">
        <f t="shared" si="2"/>
        <v>25000000</v>
      </c>
      <c r="AO49" s="223">
        <v>25000000</v>
      </c>
      <c r="AP49" s="223"/>
      <c r="AQ49" s="223"/>
      <c r="AR49" s="223"/>
      <c r="AS49" s="223"/>
      <c r="AT49" s="223"/>
      <c r="AU49" s="223"/>
      <c r="AV49" s="223"/>
      <c r="AW49" s="223"/>
      <c r="AX49" s="223">
        <f t="shared" si="3"/>
        <v>44863200</v>
      </c>
      <c r="AY49" s="223">
        <v>44863200</v>
      </c>
      <c r="AZ49" s="223"/>
      <c r="BA49" s="223"/>
      <c r="BB49" s="223"/>
      <c r="BC49" s="223"/>
      <c r="BD49" s="223"/>
      <c r="BE49" s="223"/>
      <c r="BF49" s="223">
        <v>0</v>
      </c>
      <c r="BG49" s="223"/>
    </row>
    <row r="50" spans="1:59" s="185" customFormat="1" ht="52" hidden="1" x14ac:dyDescent="0.3">
      <c r="A50" s="213">
        <v>47</v>
      </c>
      <c r="B50" s="214" t="str">
        <f>[4]LT!E$3</f>
        <v>LT1. TURISMO, PATRIMONIO TERRITORIAL E IDENTIDAD VALLECAUCANA</v>
      </c>
      <c r="C50" s="220" t="str">
        <f>[4]LA!F$5</f>
        <v>LA103. CULTURA Y ARTE PARA LA IDENTIDAD VALLECAUCANA</v>
      </c>
      <c r="D50" s="220" t="str">
        <f>[4]Pg!$F$8</f>
        <v>Pg10301. Patrimonio e Identidad Vallecaucana</v>
      </c>
      <c r="E50" s="220" t="s">
        <v>5073</v>
      </c>
      <c r="F50" s="220" t="s">
        <v>5204</v>
      </c>
      <c r="G50" s="220" t="s">
        <v>172</v>
      </c>
      <c r="H50" s="220" t="s">
        <v>4427</v>
      </c>
      <c r="I50" s="220" t="s">
        <v>120</v>
      </c>
      <c r="J50" s="220"/>
      <c r="K50" s="220" t="s">
        <v>85</v>
      </c>
      <c r="L50" s="221">
        <v>10</v>
      </c>
      <c r="M50" s="221">
        <v>2019</v>
      </c>
      <c r="N50" s="221">
        <v>12</v>
      </c>
      <c r="O50" s="221">
        <v>12</v>
      </c>
      <c r="P50" s="221">
        <v>12</v>
      </c>
      <c r="Q50" s="221">
        <v>12</v>
      </c>
      <c r="R50" s="222">
        <v>12</v>
      </c>
      <c r="S50" s="223">
        <f t="shared" si="4"/>
        <v>2385022238</v>
      </c>
      <c r="T50" s="223">
        <f t="shared" si="0"/>
        <v>0</v>
      </c>
      <c r="U50" s="223"/>
      <c r="V50" s="223"/>
      <c r="W50" s="223"/>
      <c r="X50" s="223"/>
      <c r="Y50" s="223"/>
      <c r="Z50" s="223"/>
      <c r="AA50" s="223"/>
      <c r="AB50" s="229">
        <v>0</v>
      </c>
      <c r="AC50" s="223"/>
      <c r="AD50" s="223">
        <f t="shared" si="1"/>
        <v>745500000</v>
      </c>
      <c r="AE50" s="223"/>
      <c r="AF50" s="223"/>
      <c r="AG50" s="223"/>
      <c r="AH50" s="223"/>
      <c r="AI50" s="223"/>
      <c r="AJ50" s="223"/>
      <c r="AK50" s="223"/>
      <c r="AL50" s="223"/>
      <c r="AM50" s="229">
        <v>745500000</v>
      </c>
      <c r="AN50" s="223">
        <f t="shared" si="2"/>
        <v>793957500</v>
      </c>
      <c r="AO50" s="223"/>
      <c r="AP50" s="223"/>
      <c r="AQ50" s="223"/>
      <c r="AR50" s="223"/>
      <c r="AS50" s="223"/>
      <c r="AT50" s="223"/>
      <c r="AU50" s="223"/>
      <c r="AV50" s="223"/>
      <c r="AW50" s="229">
        <v>793957500</v>
      </c>
      <c r="AX50" s="223">
        <f t="shared" si="3"/>
        <v>845564738</v>
      </c>
      <c r="AY50" s="223"/>
      <c r="AZ50" s="223"/>
      <c r="BA50" s="223"/>
      <c r="BB50" s="223"/>
      <c r="BC50" s="223"/>
      <c r="BD50" s="223"/>
      <c r="BE50" s="223"/>
      <c r="BF50" s="223"/>
      <c r="BG50" s="229">
        <v>845564738</v>
      </c>
    </row>
    <row r="51" spans="1:59" s="185" customFormat="1" ht="52" hidden="1" x14ac:dyDescent="0.3">
      <c r="A51" s="213">
        <v>48</v>
      </c>
      <c r="B51" s="214" t="str">
        <f>[4]LT!E$3</f>
        <v>LT1. TURISMO, PATRIMONIO TERRITORIAL E IDENTIDAD VALLECAUCANA</v>
      </c>
      <c r="C51" s="220" t="str">
        <f>[4]LA!F$5</f>
        <v>LA103. CULTURA Y ARTE PARA LA IDENTIDAD VALLECAUCANA</v>
      </c>
      <c r="D51" s="220" t="str">
        <f>[4]Pg!$F$8</f>
        <v>Pg10301. Patrimonio e Identidad Vallecaucana</v>
      </c>
      <c r="E51" s="220" t="s">
        <v>5073</v>
      </c>
      <c r="F51" s="220" t="s">
        <v>5204</v>
      </c>
      <c r="G51" s="220" t="s">
        <v>174</v>
      </c>
      <c r="H51" s="220" t="s">
        <v>4428</v>
      </c>
      <c r="I51" s="220" t="s">
        <v>120</v>
      </c>
      <c r="J51" s="220"/>
      <c r="K51" s="220" t="s">
        <v>77</v>
      </c>
      <c r="L51" s="221">
        <v>2</v>
      </c>
      <c r="M51" s="221">
        <v>2019</v>
      </c>
      <c r="N51" s="221">
        <v>2</v>
      </c>
      <c r="O51" s="221">
        <v>2</v>
      </c>
      <c r="P51" s="221">
        <v>2</v>
      </c>
      <c r="Q51" s="221">
        <v>2</v>
      </c>
      <c r="R51" s="222">
        <v>2</v>
      </c>
      <c r="S51" s="223">
        <f t="shared" si="4"/>
        <v>818797782</v>
      </c>
      <c r="T51" s="223">
        <f t="shared" si="0"/>
        <v>0</v>
      </c>
      <c r="U51" s="223"/>
      <c r="V51" s="223"/>
      <c r="W51" s="223"/>
      <c r="X51" s="223"/>
      <c r="Y51" s="223"/>
      <c r="Z51" s="223"/>
      <c r="AA51" s="223"/>
      <c r="AB51" s="229">
        <v>0</v>
      </c>
      <c r="AC51" s="223"/>
      <c r="AD51" s="223">
        <f t="shared" si="1"/>
        <v>263598993</v>
      </c>
      <c r="AE51" s="223"/>
      <c r="AF51" s="223"/>
      <c r="AG51" s="223"/>
      <c r="AH51" s="223"/>
      <c r="AI51" s="223"/>
      <c r="AJ51" s="223"/>
      <c r="AK51" s="223"/>
      <c r="AL51" s="223">
        <v>263598993</v>
      </c>
      <c r="AM51" s="223"/>
      <c r="AN51" s="223">
        <f t="shared" si="2"/>
        <v>272824958</v>
      </c>
      <c r="AO51" s="223"/>
      <c r="AP51" s="223"/>
      <c r="AQ51" s="223"/>
      <c r="AR51" s="223"/>
      <c r="AS51" s="223"/>
      <c r="AT51" s="223"/>
      <c r="AU51" s="223"/>
      <c r="AV51" s="223">
        <f>545649916/2</f>
        <v>272824958</v>
      </c>
      <c r="AW51" s="223"/>
      <c r="AX51" s="223">
        <f t="shared" si="3"/>
        <v>282373831</v>
      </c>
      <c r="AY51" s="223"/>
      <c r="AZ51" s="223"/>
      <c r="BA51" s="223"/>
      <c r="BB51" s="223"/>
      <c r="BC51" s="223"/>
      <c r="BD51" s="223"/>
      <c r="BE51" s="223"/>
      <c r="BF51" s="223">
        <v>282373831</v>
      </c>
      <c r="BG51" s="223"/>
    </row>
    <row r="52" spans="1:59" s="185" customFormat="1" ht="52" hidden="1" x14ac:dyDescent="0.3">
      <c r="A52" s="213">
        <v>49</v>
      </c>
      <c r="B52" s="214" t="str">
        <f>[4]LT!E$3</f>
        <v>LT1. TURISMO, PATRIMONIO TERRITORIAL E IDENTIDAD VALLECAUCANA</v>
      </c>
      <c r="C52" s="220" t="str">
        <f>[4]LA!F$5</f>
        <v>LA103. CULTURA Y ARTE PARA LA IDENTIDAD VALLECAUCANA</v>
      </c>
      <c r="D52" s="220" t="str">
        <f>[4]Pg!$F$8</f>
        <v>Pg10301. Patrimonio e Identidad Vallecaucana</v>
      </c>
      <c r="E52" s="220" t="s">
        <v>5073</v>
      </c>
      <c r="F52" s="220" t="s">
        <v>5204</v>
      </c>
      <c r="G52" s="220" t="s">
        <v>2028</v>
      </c>
      <c r="H52" s="220" t="s">
        <v>4429</v>
      </c>
      <c r="I52" s="220" t="s">
        <v>120</v>
      </c>
      <c r="J52" s="220"/>
      <c r="K52" s="237" t="s">
        <v>85</v>
      </c>
      <c r="L52" s="221">
        <v>895000</v>
      </c>
      <c r="M52" s="221">
        <v>2019</v>
      </c>
      <c r="N52" s="221">
        <v>939750</v>
      </c>
      <c r="O52" s="221">
        <v>200000</v>
      </c>
      <c r="P52" s="221">
        <v>429750</v>
      </c>
      <c r="Q52" s="221">
        <v>639750</v>
      </c>
      <c r="R52" s="221">
        <v>939750</v>
      </c>
      <c r="S52" s="223">
        <f t="shared" si="4"/>
        <v>13382889409.704803</v>
      </c>
      <c r="T52" s="223">
        <f t="shared" si="0"/>
        <v>2496288550</v>
      </c>
      <c r="U52" s="229">
        <v>700000000</v>
      </c>
      <c r="V52" s="229">
        <v>1796288550</v>
      </c>
      <c r="W52" s="223"/>
      <c r="X52" s="223"/>
      <c r="Y52" s="223"/>
      <c r="Z52" s="223"/>
      <c r="AA52" s="223"/>
      <c r="AB52" s="223"/>
      <c r="AC52" s="223"/>
      <c r="AD52" s="223">
        <f t="shared" ref="AD52:AD115" si="5">SUM(AE52:AM52)</f>
        <v>4319142010.3783646</v>
      </c>
      <c r="AE52" s="223">
        <v>3450500000</v>
      </c>
      <c r="AF52" s="223">
        <v>868642010.37836468</v>
      </c>
      <c r="AG52" s="223"/>
      <c r="AH52" s="223"/>
      <c r="AI52" s="223"/>
      <c r="AJ52" s="223"/>
      <c r="AK52" s="223"/>
      <c r="AL52" s="223"/>
      <c r="AM52" s="223"/>
      <c r="AN52" s="223">
        <f t="shared" si="2"/>
        <v>4604685110.8972826</v>
      </c>
      <c r="AO52" s="223">
        <v>3692035000</v>
      </c>
      <c r="AP52" s="223">
        <v>912650110.89728296</v>
      </c>
      <c r="AQ52" s="223"/>
      <c r="AR52" s="223"/>
      <c r="AS52" s="223"/>
      <c r="AT52" s="223"/>
      <c r="AU52" s="223"/>
      <c r="AV52" s="223"/>
      <c r="AW52" s="223"/>
      <c r="AX52" s="223">
        <f t="shared" si="3"/>
        <v>1962773738.4291582</v>
      </c>
      <c r="AY52" s="223">
        <v>1003915121.9870113</v>
      </c>
      <c r="AZ52" s="223">
        <v>958858616.44214702</v>
      </c>
      <c r="BA52" s="223"/>
      <c r="BB52" s="223"/>
      <c r="BC52" s="223"/>
      <c r="BD52" s="223"/>
      <c r="BE52" s="223"/>
      <c r="BF52" s="223">
        <v>0</v>
      </c>
      <c r="BG52" s="223"/>
    </row>
    <row r="53" spans="1:59" s="185" customFormat="1" ht="65" hidden="1" x14ac:dyDescent="0.3">
      <c r="A53" s="213">
        <v>50</v>
      </c>
      <c r="B53" s="214" t="str">
        <f>[4]LT!E$3</f>
        <v>LT1. TURISMO, PATRIMONIO TERRITORIAL E IDENTIDAD VALLECAUCANA</v>
      </c>
      <c r="C53" s="220" t="str">
        <f>[4]LA!F$5</f>
        <v>LA103. CULTURA Y ARTE PARA LA IDENTIDAD VALLECAUCANA</v>
      </c>
      <c r="D53" s="220" t="str">
        <f>[4]Pg!$F$8</f>
        <v>Pg10301. Patrimonio e Identidad Vallecaucana</v>
      </c>
      <c r="E53" s="220" t="s">
        <v>5073</v>
      </c>
      <c r="F53" s="220" t="s">
        <v>5205</v>
      </c>
      <c r="G53" s="220" t="s">
        <v>177</v>
      </c>
      <c r="H53" s="220" t="s">
        <v>4430</v>
      </c>
      <c r="I53" s="220" t="s">
        <v>94</v>
      </c>
      <c r="J53" s="220"/>
      <c r="K53" s="237" t="s">
        <v>85</v>
      </c>
      <c r="L53" s="221">
        <v>1</v>
      </c>
      <c r="M53" s="221">
        <v>2019</v>
      </c>
      <c r="N53" s="221">
        <v>33</v>
      </c>
      <c r="O53" s="221">
        <v>3</v>
      </c>
      <c r="P53" s="221">
        <v>13</v>
      </c>
      <c r="Q53" s="221">
        <v>23</v>
      </c>
      <c r="R53" s="222">
        <v>33</v>
      </c>
      <c r="S53" s="223">
        <f t="shared" si="4"/>
        <v>828200000</v>
      </c>
      <c r="T53" s="223">
        <f t="shared" si="0"/>
        <v>100000000</v>
      </c>
      <c r="U53" s="223">
        <v>100000000</v>
      </c>
      <c r="V53" s="223">
        <v>0</v>
      </c>
      <c r="W53" s="223"/>
      <c r="X53" s="223">
        <v>0</v>
      </c>
      <c r="Y53" s="223"/>
      <c r="Z53" s="223"/>
      <c r="AA53" s="223"/>
      <c r="AB53" s="223">
        <v>0</v>
      </c>
      <c r="AC53" s="223"/>
      <c r="AD53" s="223">
        <f t="shared" si="5"/>
        <v>220000000</v>
      </c>
      <c r="AE53" s="223">
        <v>45541093</v>
      </c>
      <c r="AF53" s="223">
        <v>0</v>
      </c>
      <c r="AG53" s="223">
        <v>0</v>
      </c>
      <c r="AH53" s="223">
        <v>0</v>
      </c>
      <c r="AI53" s="223"/>
      <c r="AJ53" s="223"/>
      <c r="AK53" s="223"/>
      <c r="AL53" s="223">
        <v>174458907</v>
      </c>
      <c r="AM53" s="223"/>
      <c r="AN53" s="223">
        <f t="shared" si="2"/>
        <v>242000000</v>
      </c>
      <c r="AO53" s="223">
        <v>48728970</v>
      </c>
      <c r="AP53" s="223">
        <v>0</v>
      </c>
      <c r="AQ53" s="223">
        <v>0</v>
      </c>
      <c r="AR53" s="223">
        <v>0</v>
      </c>
      <c r="AS53" s="223"/>
      <c r="AT53" s="223"/>
      <c r="AU53" s="223"/>
      <c r="AV53" s="223">
        <v>193271030</v>
      </c>
      <c r="AW53" s="223"/>
      <c r="AX53" s="223">
        <f t="shared" si="3"/>
        <v>266200000</v>
      </c>
      <c r="AY53" s="223">
        <v>53601867</v>
      </c>
      <c r="AZ53" s="223"/>
      <c r="BA53" s="223">
        <v>0</v>
      </c>
      <c r="BB53" s="223">
        <v>0</v>
      </c>
      <c r="BC53" s="223"/>
      <c r="BD53" s="223"/>
      <c r="BE53" s="223"/>
      <c r="BF53" s="223">
        <v>212598133</v>
      </c>
      <c r="BG53" s="223"/>
    </row>
    <row r="54" spans="1:59" s="185" customFormat="1" ht="65" hidden="1" x14ac:dyDescent="0.3">
      <c r="A54" s="213">
        <v>51</v>
      </c>
      <c r="B54" s="214" t="str">
        <f>[4]LT!E$3</f>
        <v>LT1. TURISMO, PATRIMONIO TERRITORIAL E IDENTIDAD VALLECAUCANA</v>
      </c>
      <c r="C54" s="220" t="str">
        <f>[4]LA!F$5</f>
        <v>LA103. CULTURA Y ARTE PARA LA IDENTIDAD VALLECAUCANA</v>
      </c>
      <c r="D54" s="220" t="str">
        <f>[4]Pg!$F$8</f>
        <v>Pg10301. Patrimonio e Identidad Vallecaucana</v>
      </c>
      <c r="E54" s="220" t="s">
        <v>5073</v>
      </c>
      <c r="F54" s="220" t="s">
        <v>5205</v>
      </c>
      <c r="G54" s="220" t="s">
        <v>179</v>
      </c>
      <c r="H54" s="220" t="s">
        <v>4431</v>
      </c>
      <c r="I54" s="220" t="s">
        <v>94</v>
      </c>
      <c r="J54" s="220"/>
      <c r="K54" s="237" t="s">
        <v>85</v>
      </c>
      <c r="L54" s="221">
        <v>33</v>
      </c>
      <c r="M54" s="221">
        <v>2019</v>
      </c>
      <c r="N54" s="221">
        <v>149</v>
      </c>
      <c r="O54" s="221">
        <v>17</v>
      </c>
      <c r="P54" s="221">
        <v>50</v>
      </c>
      <c r="Q54" s="221">
        <v>83</v>
      </c>
      <c r="R54" s="222">
        <v>149</v>
      </c>
      <c r="S54" s="223">
        <f t="shared" si="4"/>
        <v>828200000</v>
      </c>
      <c r="T54" s="223">
        <f t="shared" si="0"/>
        <v>100000000</v>
      </c>
      <c r="U54" s="223">
        <v>100000000</v>
      </c>
      <c r="V54" s="223">
        <v>0</v>
      </c>
      <c r="W54" s="223"/>
      <c r="X54" s="223">
        <v>0</v>
      </c>
      <c r="Y54" s="223"/>
      <c r="Z54" s="223"/>
      <c r="AA54" s="223"/>
      <c r="AB54" s="223">
        <v>0</v>
      </c>
      <c r="AC54" s="223"/>
      <c r="AD54" s="223">
        <f t="shared" si="5"/>
        <v>220000000</v>
      </c>
      <c r="AE54" s="223">
        <v>45541093</v>
      </c>
      <c r="AF54" s="223">
        <v>0</v>
      </c>
      <c r="AG54" s="223">
        <v>0</v>
      </c>
      <c r="AH54" s="223">
        <v>0</v>
      </c>
      <c r="AI54" s="223"/>
      <c r="AJ54" s="223"/>
      <c r="AK54" s="223"/>
      <c r="AL54" s="223">
        <v>174458907</v>
      </c>
      <c r="AM54" s="223"/>
      <c r="AN54" s="223">
        <f t="shared" si="2"/>
        <v>242000000</v>
      </c>
      <c r="AO54" s="223">
        <v>48728970</v>
      </c>
      <c r="AP54" s="223">
        <v>0</v>
      </c>
      <c r="AQ54" s="223">
        <v>0</v>
      </c>
      <c r="AR54" s="223">
        <v>0</v>
      </c>
      <c r="AS54" s="223"/>
      <c r="AT54" s="223"/>
      <c r="AU54" s="223"/>
      <c r="AV54" s="223">
        <v>193271030</v>
      </c>
      <c r="AW54" s="223"/>
      <c r="AX54" s="223">
        <f t="shared" si="3"/>
        <v>266200000</v>
      </c>
      <c r="AY54" s="223">
        <v>53601867</v>
      </c>
      <c r="AZ54" s="223"/>
      <c r="BA54" s="223">
        <v>0</v>
      </c>
      <c r="BB54" s="223">
        <v>0</v>
      </c>
      <c r="BC54" s="223"/>
      <c r="BD54" s="223"/>
      <c r="BE54" s="223"/>
      <c r="BF54" s="223">
        <v>212598133</v>
      </c>
      <c r="BG54" s="223"/>
    </row>
    <row r="55" spans="1:59" s="185" customFormat="1" ht="91" hidden="1" x14ac:dyDescent="0.3">
      <c r="A55" s="213">
        <v>52</v>
      </c>
      <c r="B55" s="214" t="str">
        <f>[4]LT!E$3</f>
        <v>LT1. TURISMO, PATRIMONIO TERRITORIAL E IDENTIDAD VALLECAUCANA</v>
      </c>
      <c r="C55" s="220" t="str">
        <f>[4]LA!F$5</f>
        <v>LA103. CULTURA Y ARTE PARA LA IDENTIDAD VALLECAUCANA</v>
      </c>
      <c r="D55" s="220" t="str">
        <f>[4]Pg!$F$8</f>
        <v>Pg10301. Patrimonio e Identidad Vallecaucana</v>
      </c>
      <c r="E55" s="220" t="s">
        <v>5073</v>
      </c>
      <c r="F55" s="220" t="s">
        <v>5206</v>
      </c>
      <c r="G55" s="220" t="s">
        <v>181</v>
      </c>
      <c r="H55" s="220" t="s">
        <v>4432</v>
      </c>
      <c r="I55" s="220" t="s">
        <v>141</v>
      </c>
      <c r="J55" s="220"/>
      <c r="K55" s="237" t="s">
        <v>85</v>
      </c>
      <c r="L55" s="221">
        <v>8</v>
      </c>
      <c r="M55" s="221">
        <v>2019</v>
      </c>
      <c r="N55" s="221">
        <v>6</v>
      </c>
      <c r="O55" s="221">
        <v>0</v>
      </c>
      <c r="P55" s="221">
        <v>2</v>
      </c>
      <c r="Q55" s="221">
        <v>4</v>
      </c>
      <c r="R55" s="222">
        <v>6</v>
      </c>
      <c r="S55" s="223">
        <f t="shared" si="4"/>
        <v>1181712805</v>
      </c>
      <c r="T55" s="223">
        <f t="shared" si="0"/>
        <v>0</v>
      </c>
      <c r="U55" s="223"/>
      <c r="V55" s="223"/>
      <c r="W55" s="223"/>
      <c r="X55" s="223"/>
      <c r="Y55" s="223"/>
      <c r="Z55" s="229"/>
      <c r="AA55" s="223"/>
      <c r="AB55" s="223"/>
      <c r="AC55" s="223"/>
      <c r="AD55" s="223">
        <f t="shared" si="5"/>
        <v>382252326</v>
      </c>
      <c r="AE55" s="223"/>
      <c r="AF55" s="223"/>
      <c r="AG55" s="223"/>
      <c r="AH55" s="223"/>
      <c r="AI55" s="223"/>
      <c r="AJ55" s="223">
        <v>382252326</v>
      </c>
      <c r="AK55" s="223"/>
      <c r="AL55" s="223"/>
      <c r="AM55" s="223"/>
      <c r="AN55" s="223">
        <f t="shared" si="2"/>
        <v>393822896</v>
      </c>
      <c r="AO55" s="223"/>
      <c r="AP55" s="223"/>
      <c r="AQ55" s="223"/>
      <c r="AR55" s="223"/>
      <c r="AS55" s="223"/>
      <c r="AT55" s="223">
        <v>393822896</v>
      </c>
      <c r="AU55" s="223"/>
      <c r="AV55" s="223"/>
      <c r="AW55" s="223"/>
      <c r="AX55" s="223">
        <f t="shared" si="3"/>
        <v>405637583</v>
      </c>
      <c r="AY55" s="223"/>
      <c r="AZ55" s="223"/>
      <c r="BA55" s="223"/>
      <c r="BB55" s="223"/>
      <c r="BC55" s="223"/>
      <c r="BD55" s="223">
        <v>405637583</v>
      </c>
      <c r="BE55" s="223"/>
      <c r="BF55" s="223">
        <v>0</v>
      </c>
      <c r="BG55" s="223"/>
    </row>
    <row r="56" spans="1:59" s="185" customFormat="1" ht="52" hidden="1" x14ac:dyDescent="0.3">
      <c r="A56" s="213">
        <v>53</v>
      </c>
      <c r="B56" s="214" t="str">
        <f>[4]LT!E$3</f>
        <v>LT1. TURISMO, PATRIMONIO TERRITORIAL E IDENTIDAD VALLECAUCANA</v>
      </c>
      <c r="C56" s="220" t="str">
        <f>[4]LA!F$5</f>
        <v>LA103. CULTURA Y ARTE PARA LA IDENTIDAD VALLECAUCANA</v>
      </c>
      <c r="D56" s="220" t="str">
        <f>[4]Pg!$F$8</f>
        <v>Pg10301. Patrimonio e Identidad Vallecaucana</v>
      </c>
      <c r="E56" s="220" t="s">
        <v>5073</v>
      </c>
      <c r="F56" s="220" t="s">
        <v>5207</v>
      </c>
      <c r="G56" s="220" t="s">
        <v>183</v>
      </c>
      <c r="H56" s="220" t="s">
        <v>4433</v>
      </c>
      <c r="I56" s="220" t="s">
        <v>141</v>
      </c>
      <c r="J56" s="220"/>
      <c r="K56" s="237" t="s">
        <v>85</v>
      </c>
      <c r="L56" s="221">
        <v>4</v>
      </c>
      <c r="M56" s="221">
        <v>2019</v>
      </c>
      <c r="N56" s="221">
        <v>3</v>
      </c>
      <c r="O56" s="221">
        <v>0</v>
      </c>
      <c r="P56" s="221">
        <v>1</v>
      </c>
      <c r="Q56" s="221">
        <v>2</v>
      </c>
      <c r="R56" s="222">
        <v>3</v>
      </c>
      <c r="S56" s="223">
        <f t="shared" si="4"/>
        <v>158834951</v>
      </c>
      <c r="T56" s="223">
        <f t="shared" si="0"/>
        <v>38834951</v>
      </c>
      <c r="U56" s="223"/>
      <c r="V56" s="223"/>
      <c r="W56" s="223"/>
      <c r="X56" s="223"/>
      <c r="Y56" s="223"/>
      <c r="Z56" s="223">
        <v>38834951</v>
      </c>
      <c r="AA56" s="223"/>
      <c r="AB56" s="223"/>
      <c r="AC56" s="223"/>
      <c r="AD56" s="223">
        <f t="shared" si="5"/>
        <v>40000000</v>
      </c>
      <c r="AE56" s="223"/>
      <c r="AF56" s="223"/>
      <c r="AG56" s="223"/>
      <c r="AH56" s="223"/>
      <c r="AI56" s="223"/>
      <c r="AJ56" s="223">
        <v>40000000</v>
      </c>
      <c r="AK56" s="223"/>
      <c r="AL56" s="223"/>
      <c r="AM56" s="223"/>
      <c r="AN56" s="223">
        <f t="shared" si="2"/>
        <v>40000000</v>
      </c>
      <c r="AO56" s="223"/>
      <c r="AP56" s="223"/>
      <c r="AQ56" s="223"/>
      <c r="AR56" s="223"/>
      <c r="AS56" s="223"/>
      <c r="AT56" s="223">
        <v>40000000</v>
      </c>
      <c r="AU56" s="223"/>
      <c r="AV56" s="223"/>
      <c r="AW56" s="223"/>
      <c r="AX56" s="223">
        <f t="shared" si="3"/>
        <v>40000000</v>
      </c>
      <c r="AY56" s="223"/>
      <c r="AZ56" s="223"/>
      <c r="BA56" s="223"/>
      <c r="BB56" s="223"/>
      <c r="BC56" s="223"/>
      <c r="BD56" s="223">
        <v>40000000</v>
      </c>
      <c r="BE56" s="223"/>
      <c r="BF56" s="223">
        <v>0</v>
      </c>
      <c r="BG56" s="223"/>
    </row>
    <row r="57" spans="1:59" s="185" customFormat="1" ht="52" hidden="1" x14ac:dyDescent="0.3">
      <c r="A57" s="213">
        <v>54</v>
      </c>
      <c r="B57" s="214" t="str">
        <f>[4]LT!E$3</f>
        <v>LT1. TURISMO, PATRIMONIO TERRITORIAL E IDENTIDAD VALLECAUCANA</v>
      </c>
      <c r="C57" s="220" t="str">
        <f>[4]LA!F$5</f>
        <v>LA103. CULTURA Y ARTE PARA LA IDENTIDAD VALLECAUCANA</v>
      </c>
      <c r="D57" s="220" t="str">
        <f>[4]Pg!$F$8</f>
        <v>Pg10301. Patrimonio e Identidad Vallecaucana</v>
      </c>
      <c r="E57" s="220" t="s">
        <v>5073</v>
      </c>
      <c r="F57" s="220" t="s">
        <v>5207</v>
      </c>
      <c r="G57" s="220" t="s">
        <v>184</v>
      </c>
      <c r="H57" s="220" t="s">
        <v>4434</v>
      </c>
      <c r="I57" s="220" t="s">
        <v>171</v>
      </c>
      <c r="J57" s="220"/>
      <c r="K57" s="237" t="s">
        <v>77</v>
      </c>
      <c r="L57" s="221">
        <v>1</v>
      </c>
      <c r="M57" s="221">
        <v>2019</v>
      </c>
      <c r="N57" s="221">
        <v>1</v>
      </c>
      <c r="O57" s="221">
        <v>1</v>
      </c>
      <c r="P57" s="221">
        <v>1</v>
      </c>
      <c r="Q57" s="221">
        <v>1</v>
      </c>
      <c r="R57" s="222">
        <v>1</v>
      </c>
      <c r="S57" s="223">
        <f t="shared" si="4"/>
        <v>249000000</v>
      </c>
      <c r="T57" s="223">
        <f t="shared" si="0"/>
        <v>105000000</v>
      </c>
      <c r="U57" s="223">
        <v>105000000</v>
      </c>
      <c r="V57" s="223"/>
      <c r="W57" s="223"/>
      <c r="X57" s="223"/>
      <c r="Y57" s="223"/>
      <c r="Z57" s="223"/>
      <c r="AA57" s="223"/>
      <c r="AB57" s="223"/>
      <c r="AC57" s="223"/>
      <c r="AD57" s="223">
        <f t="shared" si="5"/>
        <v>48000000</v>
      </c>
      <c r="AE57" s="223">
        <v>39000000</v>
      </c>
      <c r="AF57" s="223"/>
      <c r="AG57" s="223"/>
      <c r="AH57" s="223"/>
      <c r="AI57" s="223"/>
      <c r="AJ57" s="223"/>
      <c r="AK57" s="223"/>
      <c r="AL57" s="223">
        <v>9000000</v>
      </c>
      <c r="AM57" s="223"/>
      <c r="AN57" s="223">
        <f t="shared" si="2"/>
        <v>48000000</v>
      </c>
      <c r="AO57" s="223">
        <v>48000000</v>
      </c>
      <c r="AP57" s="223" t="s">
        <v>1</v>
      </c>
      <c r="AQ57" s="223"/>
      <c r="AR57" s="223"/>
      <c r="AS57" s="223"/>
      <c r="AT57" s="223"/>
      <c r="AU57" s="223"/>
      <c r="AV57" s="223"/>
      <c r="AW57" s="223"/>
      <c r="AX57" s="223">
        <f t="shared" si="3"/>
        <v>48000000</v>
      </c>
      <c r="AY57" s="223">
        <v>48000000</v>
      </c>
      <c r="AZ57" s="223" t="s">
        <v>1</v>
      </c>
      <c r="BA57" s="223"/>
      <c r="BB57" s="223"/>
      <c r="BC57" s="223"/>
      <c r="BD57" s="223"/>
      <c r="BE57" s="223"/>
      <c r="BF57" s="223">
        <v>0</v>
      </c>
      <c r="BG57" s="223"/>
    </row>
    <row r="58" spans="1:59" s="185" customFormat="1" ht="65" hidden="1" x14ac:dyDescent="0.3">
      <c r="A58" s="213">
        <v>55</v>
      </c>
      <c r="B58" s="214" t="str">
        <f>[4]LT!E$3</f>
        <v>LT1. TURISMO, PATRIMONIO TERRITORIAL E IDENTIDAD VALLECAUCANA</v>
      </c>
      <c r="C58" s="220" t="str">
        <f>[4]LA!F$5</f>
        <v>LA103. CULTURA Y ARTE PARA LA IDENTIDAD VALLECAUCANA</v>
      </c>
      <c r="D58" s="239" t="str">
        <f>[4]Pg!$F$9</f>
        <v>Pg10302. Desarrollo Artistíco y Cultural Vallecaucano</v>
      </c>
      <c r="E58" s="220" t="s">
        <v>5074</v>
      </c>
      <c r="F58" s="220" t="s">
        <v>5208</v>
      </c>
      <c r="G58" s="239" t="s">
        <v>191</v>
      </c>
      <c r="H58" s="220" t="s">
        <v>4435</v>
      </c>
      <c r="I58" s="220" t="s">
        <v>187</v>
      </c>
      <c r="J58" s="220"/>
      <c r="K58" s="240" t="s">
        <v>85</v>
      </c>
      <c r="L58" s="221">
        <v>0</v>
      </c>
      <c r="M58" s="221">
        <v>2019</v>
      </c>
      <c r="N58" s="236">
        <v>2</v>
      </c>
      <c r="O58" s="236">
        <v>0</v>
      </c>
      <c r="P58" s="236">
        <v>0</v>
      </c>
      <c r="Q58" s="236">
        <v>1</v>
      </c>
      <c r="R58" s="238">
        <v>2</v>
      </c>
      <c r="S58" s="223">
        <f t="shared" si="4"/>
        <v>100000000</v>
      </c>
      <c r="T58" s="223">
        <f t="shared" si="0"/>
        <v>0</v>
      </c>
      <c r="U58" s="223">
        <v>0</v>
      </c>
      <c r="V58" s="223"/>
      <c r="W58" s="223"/>
      <c r="X58" s="223"/>
      <c r="Y58" s="223"/>
      <c r="Z58" s="223"/>
      <c r="AA58" s="223"/>
      <c r="AB58" s="223"/>
      <c r="AC58" s="223"/>
      <c r="AD58" s="223">
        <f t="shared" si="5"/>
        <v>0</v>
      </c>
      <c r="AE58" s="223">
        <v>0</v>
      </c>
      <c r="AF58" s="223"/>
      <c r="AG58" s="223"/>
      <c r="AH58" s="223"/>
      <c r="AI58" s="223"/>
      <c r="AJ58" s="223"/>
      <c r="AK58" s="223"/>
      <c r="AL58" s="223"/>
      <c r="AM58" s="223"/>
      <c r="AN58" s="223">
        <f t="shared" si="2"/>
        <v>50000000</v>
      </c>
      <c r="AO58" s="223">
        <v>50000000</v>
      </c>
      <c r="AP58" s="223"/>
      <c r="AQ58" s="223"/>
      <c r="AR58" s="223"/>
      <c r="AS58" s="223"/>
      <c r="AT58" s="223"/>
      <c r="AU58" s="223"/>
      <c r="AV58" s="223"/>
      <c r="AW58" s="223"/>
      <c r="AX58" s="223">
        <f t="shared" si="3"/>
        <v>50000000</v>
      </c>
      <c r="AY58" s="223">
        <v>50000000</v>
      </c>
      <c r="AZ58" s="223"/>
      <c r="BA58" s="223"/>
      <c r="BB58" s="223"/>
      <c r="BC58" s="223"/>
      <c r="BD58" s="223"/>
      <c r="BE58" s="223"/>
      <c r="BF58" s="223">
        <v>0</v>
      </c>
      <c r="BG58" s="223"/>
    </row>
    <row r="59" spans="1:59" s="185" customFormat="1" ht="65" hidden="1" x14ac:dyDescent="0.3">
      <c r="A59" s="213">
        <v>56</v>
      </c>
      <c r="B59" s="214" t="str">
        <f>[4]LT!E$3</f>
        <v>LT1. TURISMO, PATRIMONIO TERRITORIAL E IDENTIDAD VALLECAUCANA</v>
      </c>
      <c r="C59" s="220" t="str">
        <f>[4]LA!F$5</f>
        <v>LA103. CULTURA Y ARTE PARA LA IDENTIDAD VALLECAUCANA</v>
      </c>
      <c r="D59" s="239" t="str">
        <f>[4]Pg!$F$9</f>
        <v>Pg10302. Desarrollo Artistíco y Cultural Vallecaucano</v>
      </c>
      <c r="E59" s="220" t="s">
        <v>5074</v>
      </c>
      <c r="F59" s="220" t="s">
        <v>5208</v>
      </c>
      <c r="G59" s="220" t="s">
        <v>192</v>
      </c>
      <c r="H59" s="220" t="s">
        <v>4436</v>
      </c>
      <c r="I59" s="220" t="s">
        <v>187</v>
      </c>
      <c r="J59" s="220"/>
      <c r="K59" s="237" t="s">
        <v>85</v>
      </c>
      <c r="L59" s="221">
        <v>4</v>
      </c>
      <c r="M59" s="221">
        <v>2019</v>
      </c>
      <c r="N59" s="221">
        <v>8</v>
      </c>
      <c r="O59" s="221">
        <v>0</v>
      </c>
      <c r="P59" s="221">
        <v>0</v>
      </c>
      <c r="Q59" s="221">
        <v>4</v>
      </c>
      <c r="R59" s="222">
        <v>8</v>
      </c>
      <c r="S59" s="223">
        <f t="shared" si="4"/>
        <v>10500000</v>
      </c>
      <c r="T59" s="223">
        <f t="shared" si="0"/>
        <v>0</v>
      </c>
      <c r="U59" s="223">
        <v>0</v>
      </c>
      <c r="V59" s="223"/>
      <c r="W59" s="223"/>
      <c r="X59" s="223"/>
      <c r="Y59" s="223"/>
      <c r="Z59" s="223"/>
      <c r="AA59" s="223"/>
      <c r="AB59" s="223"/>
      <c r="AC59" s="223"/>
      <c r="AD59" s="223">
        <f t="shared" si="5"/>
        <v>0</v>
      </c>
      <c r="AE59" s="223">
        <v>0</v>
      </c>
      <c r="AF59" s="223"/>
      <c r="AG59" s="223"/>
      <c r="AH59" s="223"/>
      <c r="AI59" s="223"/>
      <c r="AJ59" s="223"/>
      <c r="AK59" s="223"/>
      <c r="AL59" s="223"/>
      <c r="AM59" s="223"/>
      <c r="AN59" s="223">
        <f t="shared" si="2"/>
        <v>5000000</v>
      </c>
      <c r="AO59" s="223">
        <v>5000000</v>
      </c>
      <c r="AP59" s="223"/>
      <c r="AQ59" s="223"/>
      <c r="AR59" s="223"/>
      <c r="AS59" s="223"/>
      <c r="AT59" s="223"/>
      <c r="AU59" s="223"/>
      <c r="AV59" s="223"/>
      <c r="AW59" s="223"/>
      <c r="AX59" s="223">
        <f t="shared" si="3"/>
        <v>5500000</v>
      </c>
      <c r="AY59" s="223">
        <v>5500000</v>
      </c>
      <c r="AZ59" s="223"/>
      <c r="BA59" s="223"/>
      <c r="BB59" s="223"/>
      <c r="BC59" s="223"/>
      <c r="BD59" s="223"/>
      <c r="BE59" s="223"/>
      <c r="BF59" s="223">
        <v>0</v>
      </c>
      <c r="BG59" s="223"/>
    </row>
    <row r="60" spans="1:59" s="185" customFormat="1" ht="78" hidden="1" x14ac:dyDescent="0.3">
      <c r="A60" s="213">
        <v>57</v>
      </c>
      <c r="B60" s="214" t="str">
        <f>[4]LT!E$3</f>
        <v>LT1. TURISMO, PATRIMONIO TERRITORIAL E IDENTIDAD VALLECAUCANA</v>
      </c>
      <c r="C60" s="220" t="str">
        <f>[4]LA!F$5</f>
        <v>LA103. CULTURA Y ARTE PARA LA IDENTIDAD VALLECAUCANA</v>
      </c>
      <c r="D60" s="239" t="str">
        <f>[4]Pg!$F$9</f>
        <v>Pg10302. Desarrollo Artistíco y Cultural Vallecaucano</v>
      </c>
      <c r="E60" s="220" t="s">
        <v>5075</v>
      </c>
      <c r="F60" s="220" t="s">
        <v>5209</v>
      </c>
      <c r="G60" s="237" t="s">
        <v>196</v>
      </c>
      <c r="H60" s="220" t="s">
        <v>4437</v>
      </c>
      <c r="I60" s="220" t="s">
        <v>194</v>
      </c>
      <c r="J60" s="220"/>
      <c r="K60" s="237" t="s">
        <v>77</v>
      </c>
      <c r="L60" s="221">
        <v>320</v>
      </c>
      <c r="M60" s="221">
        <v>2019</v>
      </c>
      <c r="N60" s="221">
        <v>320</v>
      </c>
      <c r="O60" s="221">
        <v>320</v>
      </c>
      <c r="P60" s="221">
        <v>320</v>
      </c>
      <c r="Q60" s="221">
        <v>320</v>
      </c>
      <c r="R60" s="222">
        <v>320</v>
      </c>
      <c r="S60" s="223">
        <f t="shared" si="4"/>
        <v>10579799655</v>
      </c>
      <c r="T60" s="223">
        <f t="shared" si="0"/>
        <v>2565611931</v>
      </c>
      <c r="U60" s="223"/>
      <c r="V60" s="223">
        <v>57853353</v>
      </c>
      <c r="W60" s="223"/>
      <c r="X60" s="223"/>
      <c r="Y60" s="223"/>
      <c r="Z60" s="223"/>
      <c r="AA60" s="223"/>
      <c r="AB60" s="223">
        <v>2415024000</v>
      </c>
      <c r="AC60" s="223">
        <v>92734578</v>
      </c>
      <c r="AD60" s="223">
        <f t="shared" si="5"/>
        <v>2505109971</v>
      </c>
      <c r="AE60" s="223"/>
      <c r="AF60" s="223">
        <f>32585971+237785668.378365</f>
        <v>270371639.37836504</v>
      </c>
      <c r="AG60" s="223"/>
      <c r="AH60" s="223"/>
      <c r="AI60" s="223"/>
      <c r="AJ60" s="223"/>
      <c r="AK60" s="223"/>
      <c r="AL60" s="223">
        <v>2234738331.621635</v>
      </c>
      <c r="AM60" s="223"/>
      <c r="AN60" s="223">
        <f t="shared" si="2"/>
        <v>2643301638</v>
      </c>
      <c r="AO60" s="223"/>
      <c r="AP60" s="223">
        <v>32585971</v>
      </c>
      <c r="AQ60" s="223"/>
      <c r="AR60" s="223"/>
      <c r="AS60" s="223"/>
      <c r="AT60" s="223"/>
      <c r="AU60" s="223"/>
      <c r="AV60" s="223">
        <v>2610715667</v>
      </c>
      <c r="AW60" s="223"/>
      <c r="AX60" s="223">
        <f t="shared" si="3"/>
        <v>2865776115</v>
      </c>
      <c r="AY60" s="223"/>
      <c r="AZ60" s="223">
        <v>43824615</v>
      </c>
      <c r="BA60" s="223"/>
      <c r="BB60" s="223"/>
      <c r="BC60" s="223"/>
      <c r="BD60" s="223"/>
      <c r="BE60" s="223"/>
      <c r="BF60" s="223">
        <v>2821951500</v>
      </c>
      <c r="BG60" s="223"/>
    </row>
    <row r="61" spans="1:59" s="185" customFormat="1" ht="78" hidden="1" x14ac:dyDescent="0.3">
      <c r="A61" s="213">
        <v>58</v>
      </c>
      <c r="B61" s="214" t="str">
        <f>[4]LT!E$3</f>
        <v>LT1. TURISMO, PATRIMONIO TERRITORIAL E IDENTIDAD VALLECAUCANA</v>
      </c>
      <c r="C61" s="220" t="str">
        <f>[4]LA!F$5</f>
        <v>LA103. CULTURA Y ARTE PARA LA IDENTIDAD VALLECAUCANA</v>
      </c>
      <c r="D61" s="239" t="str">
        <f>[4]Pg!$F$9</f>
        <v>Pg10302. Desarrollo Artistíco y Cultural Vallecaucano</v>
      </c>
      <c r="E61" s="220" t="s">
        <v>5075</v>
      </c>
      <c r="F61" s="220" t="s">
        <v>5209</v>
      </c>
      <c r="G61" s="237" t="s">
        <v>198</v>
      </c>
      <c r="H61" s="220" t="s">
        <v>4438</v>
      </c>
      <c r="I61" s="220" t="s">
        <v>194</v>
      </c>
      <c r="J61" s="220"/>
      <c r="K61" s="237" t="s">
        <v>204</v>
      </c>
      <c r="L61" s="221">
        <v>10</v>
      </c>
      <c r="M61" s="221">
        <v>2019</v>
      </c>
      <c r="N61" s="221">
        <v>10</v>
      </c>
      <c r="O61" s="221">
        <v>10</v>
      </c>
      <c r="P61" s="221">
        <v>10</v>
      </c>
      <c r="Q61" s="221">
        <v>10</v>
      </c>
      <c r="R61" s="222">
        <v>10</v>
      </c>
      <c r="S61" s="223">
        <f t="shared" si="4"/>
        <v>292295757</v>
      </c>
      <c r="T61" s="223">
        <f t="shared" si="0"/>
        <v>183299200</v>
      </c>
      <c r="U61" s="223"/>
      <c r="V61" s="223"/>
      <c r="W61" s="223"/>
      <c r="X61" s="223"/>
      <c r="Y61" s="223"/>
      <c r="Z61" s="223"/>
      <c r="AA61" s="223"/>
      <c r="AB61" s="223"/>
      <c r="AC61" s="223">
        <v>183299200</v>
      </c>
      <c r="AD61" s="223">
        <f t="shared" si="5"/>
        <v>32585971</v>
      </c>
      <c r="AE61" s="223"/>
      <c r="AF61" s="223">
        <v>32585971</v>
      </c>
      <c r="AG61" s="223"/>
      <c r="AH61" s="223"/>
      <c r="AI61" s="223"/>
      <c r="AJ61" s="223"/>
      <c r="AK61" s="223"/>
      <c r="AL61" s="223"/>
      <c r="AM61" s="223"/>
      <c r="AN61" s="223">
        <f t="shared" si="2"/>
        <v>32585971</v>
      </c>
      <c r="AO61" s="223"/>
      <c r="AP61" s="223">
        <v>32585971</v>
      </c>
      <c r="AQ61" s="223"/>
      <c r="AR61" s="223"/>
      <c r="AS61" s="223"/>
      <c r="AT61" s="223"/>
      <c r="AU61" s="223"/>
      <c r="AV61" s="223"/>
      <c r="AW61" s="223"/>
      <c r="AX61" s="223">
        <f t="shared" si="3"/>
        <v>43824615</v>
      </c>
      <c r="AY61" s="223"/>
      <c r="AZ61" s="223">
        <v>43824615</v>
      </c>
      <c r="BA61" s="223"/>
      <c r="BB61" s="223"/>
      <c r="BC61" s="223"/>
      <c r="BD61" s="223"/>
      <c r="BE61" s="223"/>
      <c r="BF61" s="223">
        <v>0</v>
      </c>
      <c r="BG61" s="223"/>
    </row>
    <row r="62" spans="1:59" s="185" customFormat="1" ht="78" hidden="1" x14ac:dyDescent="0.3">
      <c r="A62" s="213">
        <v>59</v>
      </c>
      <c r="B62" s="214" t="str">
        <f>[4]LT!E$3</f>
        <v>LT1. TURISMO, PATRIMONIO TERRITORIAL E IDENTIDAD VALLECAUCANA</v>
      </c>
      <c r="C62" s="220" t="str">
        <f>[4]LA!F$5</f>
        <v>LA103. CULTURA Y ARTE PARA LA IDENTIDAD VALLECAUCANA</v>
      </c>
      <c r="D62" s="239" t="str">
        <f>[4]Pg!$F$9</f>
        <v>Pg10302. Desarrollo Artistíco y Cultural Vallecaucano</v>
      </c>
      <c r="E62" s="220" t="s">
        <v>5075</v>
      </c>
      <c r="F62" s="220" t="s">
        <v>5209</v>
      </c>
      <c r="G62" s="237" t="s">
        <v>199</v>
      </c>
      <c r="H62" s="220" t="s">
        <v>4439</v>
      </c>
      <c r="I62" s="220" t="s">
        <v>194</v>
      </c>
      <c r="J62" s="220"/>
      <c r="K62" s="237" t="s">
        <v>85</v>
      </c>
      <c r="L62" s="221">
        <v>3</v>
      </c>
      <c r="M62" s="221">
        <v>2019</v>
      </c>
      <c r="N62" s="221">
        <v>3</v>
      </c>
      <c r="O62" s="221">
        <v>0</v>
      </c>
      <c r="P62" s="221">
        <v>1</v>
      </c>
      <c r="Q62" s="221">
        <v>2</v>
      </c>
      <c r="R62" s="222">
        <v>3</v>
      </c>
      <c r="S62" s="223">
        <f t="shared" si="4"/>
        <v>108996557</v>
      </c>
      <c r="T62" s="223">
        <f t="shared" si="0"/>
        <v>0</v>
      </c>
      <c r="U62" s="223"/>
      <c r="V62" s="223"/>
      <c r="W62" s="223"/>
      <c r="X62" s="223"/>
      <c r="Y62" s="223"/>
      <c r="Z62" s="223"/>
      <c r="AA62" s="223"/>
      <c r="AB62" s="223"/>
      <c r="AC62" s="223"/>
      <c r="AD62" s="223">
        <f t="shared" si="5"/>
        <v>32585971</v>
      </c>
      <c r="AE62" s="223"/>
      <c r="AF62" s="223">
        <v>32585971</v>
      </c>
      <c r="AG62" s="223"/>
      <c r="AH62" s="223"/>
      <c r="AI62" s="223"/>
      <c r="AJ62" s="223"/>
      <c r="AK62" s="223"/>
      <c r="AL62" s="223"/>
      <c r="AM62" s="223"/>
      <c r="AN62" s="223">
        <f t="shared" si="2"/>
        <v>32585971</v>
      </c>
      <c r="AO62" s="223"/>
      <c r="AP62" s="223">
        <v>32585971</v>
      </c>
      <c r="AQ62" s="223"/>
      <c r="AR62" s="223"/>
      <c r="AS62" s="223"/>
      <c r="AT62" s="223"/>
      <c r="AU62" s="223"/>
      <c r="AV62" s="223"/>
      <c r="AW62" s="223"/>
      <c r="AX62" s="223">
        <f t="shared" si="3"/>
        <v>43824615</v>
      </c>
      <c r="AY62" s="223"/>
      <c r="AZ62" s="223">
        <v>43824615</v>
      </c>
      <c r="BA62" s="223"/>
      <c r="BB62" s="223"/>
      <c r="BC62" s="223"/>
      <c r="BD62" s="223"/>
      <c r="BE62" s="223"/>
      <c r="BF62" s="223">
        <v>0</v>
      </c>
      <c r="BG62" s="223"/>
    </row>
    <row r="63" spans="1:59" s="185" customFormat="1" ht="78" hidden="1" x14ac:dyDescent="0.3">
      <c r="A63" s="213">
        <v>60</v>
      </c>
      <c r="B63" s="214" t="str">
        <f>[4]LT!E$3</f>
        <v>LT1. TURISMO, PATRIMONIO TERRITORIAL E IDENTIDAD VALLECAUCANA</v>
      </c>
      <c r="C63" s="220" t="str">
        <f>[4]LA!F$5</f>
        <v>LA103. CULTURA Y ARTE PARA LA IDENTIDAD VALLECAUCANA</v>
      </c>
      <c r="D63" s="239" t="str">
        <f>[4]Pg!$F$9</f>
        <v>Pg10302. Desarrollo Artistíco y Cultural Vallecaucano</v>
      </c>
      <c r="E63" s="220" t="s">
        <v>5075</v>
      </c>
      <c r="F63" s="220" t="s">
        <v>5209</v>
      </c>
      <c r="G63" s="237" t="s">
        <v>201</v>
      </c>
      <c r="H63" s="220" t="s">
        <v>4440</v>
      </c>
      <c r="I63" s="220" t="s">
        <v>141</v>
      </c>
      <c r="J63" s="220"/>
      <c r="K63" s="237" t="s">
        <v>85</v>
      </c>
      <c r="L63" s="221">
        <v>90</v>
      </c>
      <c r="M63" s="221">
        <v>2019</v>
      </c>
      <c r="N63" s="221">
        <v>260</v>
      </c>
      <c r="O63" s="221">
        <v>65</v>
      </c>
      <c r="P63" s="221">
        <v>130</v>
      </c>
      <c r="Q63" s="221">
        <v>195</v>
      </c>
      <c r="R63" s="222">
        <v>260</v>
      </c>
      <c r="S63" s="223">
        <f t="shared" si="4"/>
        <v>8397796481.9923601</v>
      </c>
      <c r="T63" s="223">
        <f t="shared" si="0"/>
        <v>3476610933</v>
      </c>
      <c r="U63" s="223"/>
      <c r="V63" s="223">
        <f>881971917+2594639016</f>
        <v>3476610933</v>
      </c>
      <c r="W63" s="223"/>
      <c r="X63" s="223"/>
      <c r="Y63" s="223"/>
      <c r="Z63" s="223"/>
      <c r="AA63" s="223"/>
      <c r="AB63" s="223"/>
      <c r="AC63" s="223"/>
      <c r="AD63" s="223">
        <f t="shared" si="5"/>
        <v>1473530423</v>
      </c>
      <c r="AE63" s="223"/>
      <c r="AF63" s="223">
        <f>473530423-34151461</f>
        <v>439378962</v>
      </c>
      <c r="AG63" s="223"/>
      <c r="AH63" s="223"/>
      <c r="AI63" s="223"/>
      <c r="AJ63" s="223"/>
      <c r="AK63" s="223"/>
      <c r="AL63" s="223">
        <f>1000000000+34151461</f>
        <v>1034151461</v>
      </c>
      <c r="AM63" s="223"/>
      <c r="AN63" s="223">
        <f t="shared" si="2"/>
        <v>1611689024</v>
      </c>
      <c r="AO63" s="223"/>
      <c r="AP63" s="223">
        <f>611689024-135695485</f>
        <v>475993539</v>
      </c>
      <c r="AQ63" s="223"/>
      <c r="AR63" s="223"/>
      <c r="AS63" s="223"/>
      <c r="AT63" s="223"/>
      <c r="AU63" s="223"/>
      <c r="AV63" s="223">
        <f>1000000000+135695485</f>
        <v>1135695485</v>
      </c>
      <c r="AW63" s="223"/>
      <c r="AX63" s="223">
        <f t="shared" si="3"/>
        <v>1835966101.9923601</v>
      </c>
      <c r="AY63" s="223"/>
      <c r="AZ63" s="223">
        <f>1835966102-1313110448.00764</f>
        <v>522855653.99236012</v>
      </c>
      <c r="BA63" s="223"/>
      <c r="BB63" s="223"/>
      <c r="BC63" s="223"/>
      <c r="BD63" s="223"/>
      <c r="BE63" s="223"/>
      <c r="BF63" s="223">
        <v>1313110448</v>
      </c>
      <c r="BG63" s="223"/>
    </row>
    <row r="64" spans="1:59" s="185" customFormat="1" ht="78" hidden="1" x14ac:dyDescent="0.3">
      <c r="A64" s="213">
        <v>61</v>
      </c>
      <c r="B64" s="214" t="str">
        <f>[4]LT!E$3</f>
        <v>LT1. TURISMO, PATRIMONIO TERRITORIAL E IDENTIDAD VALLECAUCANA</v>
      </c>
      <c r="C64" s="220" t="str">
        <f>[4]LA!F$5</f>
        <v>LA103. CULTURA Y ARTE PARA LA IDENTIDAD VALLECAUCANA</v>
      </c>
      <c r="D64" s="239" t="str">
        <f>[4]Pg!$F$9</f>
        <v>Pg10302. Desarrollo Artistíco y Cultural Vallecaucano</v>
      </c>
      <c r="E64" s="220" t="s">
        <v>5075</v>
      </c>
      <c r="F64" s="220" t="s">
        <v>5209</v>
      </c>
      <c r="G64" s="237" t="s">
        <v>202</v>
      </c>
      <c r="H64" s="220" t="s">
        <v>4441</v>
      </c>
      <c r="I64" s="220" t="s">
        <v>141</v>
      </c>
      <c r="J64" s="220"/>
      <c r="K64" s="220" t="s">
        <v>85</v>
      </c>
      <c r="L64" s="221">
        <v>12</v>
      </c>
      <c r="M64" s="221">
        <v>2019</v>
      </c>
      <c r="N64" s="221">
        <v>36</v>
      </c>
      <c r="O64" s="221">
        <v>9</v>
      </c>
      <c r="P64" s="221">
        <v>18</v>
      </c>
      <c r="Q64" s="221">
        <v>27</v>
      </c>
      <c r="R64" s="222">
        <v>36</v>
      </c>
      <c r="S64" s="223">
        <f t="shared" si="4"/>
        <v>956000000</v>
      </c>
      <c r="T64" s="223">
        <f t="shared" si="0"/>
        <v>300000000</v>
      </c>
      <c r="U64" s="223">
        <v>300000000</v>
      </c>
      <c r="V64" s="223"/>
      <c r="W64" s="223"/>
      <c r="X64" s="223"/>
      <c r="Y64" s="223"/>
      <c r="Z64" s="223"/>
      <c r="AA64" s="223"/>
      <c r="AB64" s="223"/>
      <c r="AC64" s="223"/>
      <c r="AD64" s="223">
        <f t="shared" si="5"/>
        <v>200000000</v>
      </c>
      <c r="AE64" s="223">
        <v>200000000</v>
      </c>
      <c r="AF64" s="223"/>
      <c r="AG64" s="223"/>
      <c r="AH64" s="223"/>
      <c r="AI64" s="223"/>
      <c r="AJ64" s="223"/>
      <c r="AK64" s="223"/>
      <c r="AL64" s="223"/>
      <c r="AM64" s="223"/>
      <c r="AN64" s="223">
        <f t="shared" si="2"/>
        <v>206000000</v>
      </c>
      <c r="AO64" s="223">
        <v>206000000</v>
      </c>
      <c r="AP64" s="223"/>
      <c r="AQ64" s="223"/>
      <c r="AR64" s="223"/>
      <c r="AS64" s="223"/>
      <c r="AT64" s="223"/>
      <c r="AU64" s="223"/>
      <c r="AV64" s="223"/>
      <c r="AW64" s="223"/>
      <c r="AX64" s="223">
        <f t="shared" si="3"/>
        <v>250000000</v>
      </c>
      <c r="AY64" s="223">
        <v>250000000</v>
      </c>
      <c r="AZ64" s="223"/>
      <c r="BA64" s="223"/>
      <c r="BB64" s="223"/>
      <c r="BC64" s="223"/>
      <c r="BD64" s="223"/>
      <c r="BE64" s="223"/>
      <c r="BF64" s="223">
        <v>0</v>
      </c>
      <c r="BG64" s="223"/>
    </row>
    <row r="65" spans="1:59" s="185" customFormat="1" ht="78" hidden="1" x14ac:dyDescent="0.3">
      <c r="A65" s="213">
        <v>62</v>
      </c>
      <c r="B65" s="214" t="str">
        <f>[4]LT!E$3</f>
        <v>LT1. TURISMO, PATRIMONIO TERRITORIAL E IDENTIDAD VALLECAUCANA</v>
      </c>
      <c r="C65" s="220" t="str">
        <f>[4]LA!F$5</f>
        <v>LA103. CULTURA Y ARTE PARA LA IDENTIDAD VALLECAUCANA</v>
      </c>
      <c r="D65" s="239" t="str">
        <f>[4]Pg!$F$9</f>
        <v>Pg10302. Desarrollo Artistíco y Cultural Vallecaucano</v>
      </c>
      <c r="E65" s="220" t="s">
        <v>5075</v>
      </c>
      <c r="F65" s="220" t="s">
        <v>5209</v>
      </c>
      <c r="G65" s="237" t="s">
        <v>1638</v>
      </c>
      <c r="H65" s="220" t="s">
        <v>4442</v>
      </c>
      <c r="I65" s="220" t="s">
        <v>141</v>
      </c>
      <c r="J65" s="220"/>
      <c r="K65" s="220" t="s">
        <v>85</v>
      </c>
      <c r="L65" s="221">
        <v>60</v>
      </c>
      <c r="M65" s="221">
        <v>2019</v>
      </c>
      <c r="N65" s="221">
        <v>70</v>
      </c>
      <c r="O65" s="221">
        <v>18</v>
      </c>
      <c r="P65" s="221">
        <v>36</v>
      </c>
      <c r="Q65" s="221">
        <v>54</v>
      </c>
      <c r="R65" s="221">
        <v>70</v>
      </c>
      <c r="S65" s="223">
        <f t="shared" si="4"/>
        <v>1075012920</v>
      </c>
      <c r="T65" s="223">
        <f t="shared" si="0"/>
        <v>247728979</v>
      </c>
      <c r="U65" s="223"/>
      <c r="V65" s="223">
        <v>124281275</v>
      </c>
      <c r="W65" s="223"/>
      <c r="X65" s="223"/>
      <c r="Y65" s="223"/>
      <c r="Z65" s="223"/>
      <c r="AA65" s="223"/>
      <c r="AB65" s="223">
        <v>123447704</v>
      </c>
      <c r="AC65" s="223"/>
      <c r="AD65" s="223">
        <f t="shared" si="5"/>
        <v>267786768</v>
      </c>
      <c r="AE65" s="223"/>
      <c r="AF65" s="223"/>
      <c r="AG65" s="223"/>
      <c r="AH65" s="223"/>
      <c r="AI65" s="223"/>
      <c r="AJ65" s="223"/>
      <c r="AK65" s="223"/>
      <c r="AL65" s="223">
        <v>267786768</v>
      </c>
      <c r="AM65" s="223"/>
      <c r="AN65" s="223">
        <f t="shared" si="2"/>
        <v>275614371</v>
      </c>
      <c r="AO65" s="223"/>
      <c r="AP65" s="223"/>
      <c r="AQ65" s="223"/>
      <c r="AR65" s="223"/>
      <c r="AS65" s="223"/>
      <c r="AT65" s="223"/>
      <c r="AU65" s="223"/>
      <c r="AV65" s="223">
        <v>275614371</v>
      </c>
      <c r="AW65" s="223"/>
      <c r="AX65" s="223">
        <f t="shared" si="3"/>
        <v>283882802</v>
      </c>
      <c r="AY65" s="223"/>
      <c r="AZ65" s="223"/>
      <c r="BA65" s="223"/>
      <c r="BB65" s="223"/>
      <c r="BC65" s="223"/>
      <c r="BD65" s="223"/>
      <c r="BE65" s="223"/>
      <c r="BF65" s="223">
        <v>283882802</v>
      </c>
      <c r="BG65" s="223"/>
    </row>
    <row r="66" spans="1:59" s="185" customFormat="1" ht="78" hidden="1" x14ac:dyDescent="0.3">
      <c r="A66" s="213">
        <v>63</v>
      </c>
      <c r="B66" s="214" t="str">
        <f>[4]LT!E$3</f>
        <v>LT1. TURISMO, PATRIMONIO TERRITORIAL E IDENTIDAD VALLECAUCANA</v>
      </c>
      <c r="C66" s="220" t="str">
        <f>[4]LA!F$5</f>
        <v>LA103. CULTURA Y ARTE PARA LA IDENTIDAD VALLECAUCANA</v>
      </c>
      <c r="D66" s="239" t="str">
        <f>[4]Pg!$F$9</f>
        <v>Pg10302. Desarrollo Artistíco y Cultural Vallecaucano</v>
      </c>
      <c r="E66" s="220" t="s">
        <v>5075</v>
      </c>
      <c r="F66" s="220" t="s">
        <v>5209</v>
      </c>
      <c r="G66" s="237" t="s">
        <v>1639</v>
      </c>
      <c r="H66" s="220" t="s">
        <v>4443</v>
      </c>
      <c r="I66" s="220" t="s">
        <v>171</v>
      </c>
      <c r="J66" s="220"/>
      <c r="K66" s="220" t="s">
        <v>85</v>
      </c>
      <c r="L66" s="221">
        <v>3</v>
      </c>
      <c r="M66" s="221">
        <v>2019</v>
      </c>
      <c r="N66" s="221">
        <v>10</v>
      </c>
      <c r="O66" s="221">
        <v>0</v>
      </c>
      <c r="P66" s="221">
        <v>10</v>
      </c>
      <c r="Q66" s="221">
        <v>10</v>
      </c>
      <c r="R66" s="222">
        <v>10</v>
      </c>
      <c r="S66" s="223">
        <f t="shared" si="4"/>
        <v>240000000</v>
      </c>
      <c r="T66" s="223">
        <f t="shared" si="0"/>
        <v>0</v>
      </c>
      <c r="U66" s="223">
        <v>0</v>
      </c>
      <c r="V66" s="223">
        <v>0</v>
      </c>
      <c r="W66" s="223"/>
      <c r="X66" s="223"/>
      <c r="Y66" s="223"/>
      <c r="Z66" s="223"/>
      <c r="AA66" s="223"/>
      <c r="AB66" s="223"/>
      <c r="AC66" s="223"/>
      <c r="AD66" s="223">
        <f t="shared" si="5"/>
        <v>80000000</v>
      </c>
      <c r="AE66" s="223">
        <v>80000000</v>
      </c>
      <c r="AF66" s="223"/>
      <c r="AG66" s="223"/>
      <c r="AH66" s="223"/>
      <c r="AI66" s="223"/>
      <c r="AJ66" s="223"/>
      <c r="AK66" s="223"/>
      <c r="AL66" s="223"/>
      <c r="AM66" s="223"/>
      <c r="AN66" s="223">
        <f t="shared" si="2"/>
        <v>80000000</v>
      </c>
      <c r="AO66" s="223">
        <v>80000000</v>
      </c>
      <c r="AP66" s="223"/>
      <c r="AQ66" s="223"/>
      <c r="AR66" s="223"/>
      <c r="AS66" s="223"/>
      <c r="AT66" s="223"/>
      <c r="AU66" s="223"/>
      <c r="AV66" s="223"/>
      <c r="AW66" s="223"/>
      <c r="AX66" s="223">
        <f t="shared" si="3"/>
        <v>80000000</v>
      </c>
      <c r="AY66" s="223">
        <v>80000000</v>
      </c>
      <c r="AZ66" s="223"/>
      <c r="BA66" s="223"/>
      <c r="BB66" s="223"/>
      <c r="BC66" s="223"/>
      <c r="BD66" s="223"/>
      <c r="BE66" s="223"/>
      <c r="BF66" s="223">
        <v>0</v>
      </c>
      <c r="BG66" s="223"/>
    </row>
    <row r="67" spans="1:59" s="185" customFormat="1" ht="78" hidden="1" x14ac:dyDescent="0.3">
      <c r="A67" s="213">
        <v>64</v>
      </c>
      <c r="B67" s="214" t="str">
        <f>[4]LT!E$3</f>
        <v>LT1. TURISMO, PATRIMONIO TERRITORIAL E IDENTIDAD VALLECAUCANA</v>
      </c>
      <c r="C67" s="220" t="str">
        <f>[4]LA!F$5</f>
        <v>LA103. CULTURA Y ARTE PARA LA IDENTIDAD VALLECAUCANA</v>
      </c>
      <c r="D67" s="239" t="str">
        <f>[4]Pg!$F$9</f>
        <v>Pg10302. Desarrollo Artistíco y Cultural Vallecaucano</v>
      </c>
      <c r="E67" s="220" t="s">
        <v>5075</v>
      </c>
      <c r="F67" s="220" t="s">
        <v>5209</v>
      </c>
      <c r="G67" s="237" t="s">
        <v>206</v>
      </c>
      <c r="H67" s="220" t="s">
        <v>4444</v>
      </c>
      <c r="I67" s="220" t="s">
        <v>132</v>
      </c>
      <c r="J67" s="220"/>
      <c r="K67" s="220" t="s">
        <v>85</v>
      </c>
      <c r="L67" s="221">
        <v>11471</v>
      </c>
      <c r="M67" s="221">
        <v>2019</v>
      </c>
      <c r="N67" s="221">
        <v>12000</v>
      </c>
      <c r="O67" s="221">
        <v>1000</v>
      </c>
      <c r="P67" s="221">
        <v>5000</v>
      </c>
      <c r="Q67" s="221">
        <v>9000</v>
      </c>
      <c r="R67" s="222">
        <v>12000</v>
      </c>
      <c r="S67" s="223">
        <f t="shared" si="4"/>
        <v>187676000</v>
      </c>
      <c r="T67" s="223">
        <f t="shared" si="0"/>
        <v>45000000</v>
      </c>
      <c r="U67" s="223">
        <v>45000000</v>
      </c>
      <c r="V67" s="223"/>
      <c r="W67" s="223"/>
      <c r="X67" s="223"/>
      <c r="Y67" s="223"/>
      <c r="Z67" s="223"/>
      <c r="AA67" s="223"/>
      <c r="AB67" s="223"/>
      <c r="AC67" s="223"/>
      <c r="AD67" s="223">
        <f t="shared" si="5"/>
        <v>45000000</v>
      </c>
      <c r="AE67" s="223">
        <v>45000000</v>
      </c>
      <c r="AF67" s="223"/>
      <c r="AG67" s="223"/>
      <c r="AH67" s="223"/>
      <c r="AI67" s="223"/>
      <c r="AJ67" s="223"/>
      <c r="AK67" s="223"/>
      <c r="AL67" s="223"/>
      <c r="AM67" s="223"/>
      <c r="AN67" s="223">
        <f t="shared" si="2"/>
        <v>46800000</v>
      </c>
      <c r="AO67" s="223">
        <v>46800000</v>
      </c>
      <c r="AP67" s="223"/>
      <c r="AQ67" s="223"/>
      <c r="AR67" s="223"/>
      <c r="AS67" s="223"/>
      <c r="AT67" s="223"/>
      <c r="AU67" s="223"/>
      <c r="AV67" s="223"/>
      <c r="AW67" s="223"/>
      <c r="AX67" s="223">
        <f t="shared" si="3"/>
        <v>50876000</v>
      </c>
      <c r="AY67" s="223">
        <v>50876000</v>
      </c>
      <c r="AZ67" s="223"/>
      <c r="BA67" s="223"/>
      <c r="BB67" s="223"/>
      <c r="BC67" s="223"/>
      <c r="BD67" s="223"/>
      <c r="BE67" s="223"/>
      <c r="BF67" s="223">
        <v>0</v>
      </c>
      <c r="BG67" s="223"/>
    </row>
    <row r="68" spans="1:59" s="185" customFormat="1" ht="78" hidden="1" x14ac:dyDescent="0.3">
      <c r="A68" s="213">
        <v>65</v>
      </c>
      <c r="B68" s="214" t="str">
        <f>[4]LT!E$3</f>
        <v>LT1. TURISMO, PATRIMONIO TERRITORIAL E IDENTIDAD VALLECAUCANA</v>
      </c>
      <c r="C68" s="220" t="str">
        <f>[4]LA!F$5</f>
        <v>LA103. CULTURA Y ARTE PARA LA IDENTIDAD VALLECAUCANA</v>
      </c>
      <c r="D68" s="239" t="str">
        <f>[4]Pg!$F$9</f>
        <v>Pg10302. Desarrollo Artistíco y Cultural Vallecaucano</v>
      </c>
      <c r="E68" s="220" t="s">
        <v>5075</v>
      </c>
      <c r="F68" s="220" t="s">
        <v>5209</v>
      </c>
      <c r="G68" s="237" t="s">
        <v>208</v>
      </c>
      <c r="H68" s="220" t="s">
        <v>4445</v>
      </c>
      <c r="I68" s="220" t="s">
        <v>132</v>
      </c>
      <c r="J68" s="220"/>
      <c r="K68" s="220" t="s">
        <v>85</v>
      </c>
      <c r="L68" s="221">
        <v>550</v>
      </c>
      <c r="M68" s="221">
        <v>2019</v>
      </c>
      <c r="N68" s="221">
        <v>750</v>
      </c>
      <c r="O68" s="236">
        <v>0</v>
      </c>
      <c r="P68" s="236">
        <v>250</v>
      </c>
      <c r="Q68" s="236">
        <v>500</v>
      </c>
      <c r="R68" s="238">
        <v>750</v>
      </c>
      <c r="S68" s="223">
        <f t="shared" si="4"/>
        <v>113297400</v>
      </c>
      <c r="T68" s="223">
        <f t="shared" ref="T68:T131" si="6">SUM(U68:AC68)</f>
        <v>0</v>
      </c>
      <c r="U68" s="223">
        <v>0</v>
      </c>
      <c r="V68" s="223"/>
      <c r="W68" s="223"/>
      <c r="X68" s="223"/>
      <c r="Y68" s="223"/>
      <c r="Z68" s="223"/>
      <c r="AA68" s="223"/>
      <c r="AB68" s="223"/>
      <c r="AC68" s="223"/>
      <c r="AD68" s="223">
        <f t="shared" si="5"/>
        <v>30497400</v>
      </c>
      <c r="AE68" s="223">
        <v>30497400</v>
      </c>
      <c r="AF68" s="223"/>
      <c r="AG68" s="223"/>
      <c r="AH68" s="223"/>
      <c r="AI68" s="223"/>
      <c r="AJ68" s="223"/>
      <c r="AK68" s="223"/>
      <c r="AL68" s="223"/>
      <c r="AM68" s="223"/>
      <c r="AN68" s="223">
        <f t="shared" ref="AN68:AN131" si="7">SUM(AO68:AW68)</f>
        <v>40000000</v>
      </c>
      <c r="AO68" s="223">
        <v>40000000</v>
      </c>
      <c r="AP68" s="223"/>
      <c r="AQ68" s="223"/>
      <c r="AR68" s="223"/>
      <c r="AS68" s="223"/>
      <c r="AT68" s="223"/>
      <c r="AU68" s="223"/>
      <c r="AV68" s="223"/>
      <c r="AW68" s="223"/>
      <c r="AX68" s="223">
        <f t="shared" si="3"/>
        <v>42800000</v>
      </c>
      <c r="AY68" s="223">
        <v>42800000</v>
      </c>
      <c r="AZ68" s="223"/>
      <c r="BA68" s="223"/>
      <c r="BB68" s="223"/>
      <c r="BC68" s="223"/>
      <c r="BD68" s="223"/>
      <c r="BE68" s="223"/>
      <c r="BF68" s="223">
        <v>0</v>
      </c>
      <c r="BG68" s="223"/>
    </row>
    <row r="69" spans="1:59" s="185" customFormat="1" ht="78" hidden="1" x14ac:dyDescent="0.3">
      <c r="A69" s="213">
        <v>66</v>
      </c>
      <c r="B69" s="214" t="str">
        <f>[4]LT!E$3</f>
        <v>LT1. TURISMO, PATRIMONIO TERRITORIAL E IDENTIDAD VALLECAUCANA</v>
      </c>
      <c r="C69" s="220" t="str">
        <f>[4]LA!F$5</f>
        <v>LA103. CULTURA Y ARTE PARA LA IDENTIDAD VALLECAUCANA</v>
      </c>
      <c r="D69" s="239" t="str">
        <f>[4]Pg!$F$9</f>
        <v>Pg10302. Desarrollo Artistíco y Cultural Vallecaucano</v>
      </c>
      <c r="E69" s="220" t="s">
        <v>5075</v>
      </c>
      <c r="F69" s="220" t="s">
        <v>5209</v>
      </c>
      <c r="G69" s="237" t="s">
        <v>1329</v>
      </c>
      <c r="H69" s="220" t="s">
        <v>4446</v>
      </c>
      <c r="I69" s="220" t="s">
        <v>132</v>
      </c>
      <c r="J69" s="220"/>
      <c r="K69" s="220" t="s">
        <v>85</v>
      </c>
      <c r="L69" s="221">
        <v>25</v>
      </c>
      <c r="M69" s="221">
        <v>2019</v>
      </c>
      <c r="N69" s="221">
        <v>25</v>
      </c>
      <c r="O69" s="236">
        <v>6</v>
      </c>
      <c r="P69" s="236">
        <v>12</v>
      </c>
      <c r="Q69" s="236">
        <v>19</v>
      </c>
      <c r="R69" s="238">
        <v>25</v>
      </c>
      <c r="S69" s="223">
        <f t="shared" ref="S69:S132" si="8">SUM(T69,AD69,AN69,AX69)</f>
        <v>4099459405</v>
      </c>
      <c r="T69" s="223">
        <f t="shared" si="6"/>
        <v>1031740000</v>
      </c>
      <c r="U69" s="223">
        <v>751740000</v>
      </c>
      <c r="V69" s="223">
        <v>280000000</v>
      </c>
      <c r="W69" s="223"/>
      <c r="X69" s="223"/>
      <c r="Y69" s="223"/>
      <c r="Z69" s="223"/>
      <c r="AA69" s="223"/>
      <c r="AB69" s="223"/>
      <c r="AC69" s="223"/>
      <c r="AD69" s="223">
        <f t="shared" si="5"/>
        <v>959257400</v>
      </c>
      <c r="AE69" s="223">
        <v>759257400</v>
      </c>
      <c r="AF69" s="223">
        <v>200000000</v>
      </c>
      <c r="AG69" s="223"/>
      <c r="AH69" s="223"/>
      <c r="AI69" s="223"/>
      <c r="AJ69" s="223"/>
      <c r="AK69" s="223"/>
      <c r="AL69" s="223"/>
      <c r="AM69" s="223"/>
      <c r="AN69" s="223">
        <f t="shared" si="7"/>
        <v>987179713</v>
      </c>
      <c r="AO69" s="223">
        <v>766849974</v>
      </c>
      <c r="AP69" s="223">
        <v>220329739</v>
      </c>
      <c r="AQ69" s="223"/>
      <c r="AR69" s="223"/>
      <c r="AS69" s="223"/>
      <c r="AT69" s="223"/>
      <c r="AU69" s="223"/>
      <c r="AV69" s="223"/>
      <c r="AW69" s="223"/>
      <c r="AX69" s="223">
        <f t="shared" si="3"/>
        <v>1121282292</v>
      </c>
      <c r="AY69" s="223">
        <v>870529472</v>
      </c>
      <c r="AZ69" s="223">
        <v>250752820</v>
      </c>
      <c r="BA69" s="223"/>
      <c r="BB69" s="223"/>
      <c r="BC69" s="223"/>
      <c r="BD69" s="223"/>
      <c r="BE69" s="223"/>
      <c r="BF69" s="223">
        <v>0</v>
      </c>
      <c r="BG69" s="223"/>
    </row>
    <row r="70" spans="1:59" s="185" customFormat="1" ht="78" hidden="1" x14ac:dyDescent="0.3">
      <c r="A70" s="213">
        <v>67</v>
      </c>
      <c r="B70" s="214" t="str">
        <f>[4]LT!E$3</f>
        <v>LT1. TURISMO, PATRIMONIO TERRITORIAL E IDENTIDAD VALLECAUCANA</v>
      </c>
      <c r="C70" s="220" t="str">
        <f>[4]LA!F$5</f>
        <v>LA103. CULTURA Y ARTE PARA LA IDENTIDAD VALLECAUCANA</v>
      </c>
      <c r="D70" s="239" t="str">
        <f>[4]Pg!$F$9</f>
        <v>Pg10302. Desarrollo Artistíco y Cultural Vallecaucano</v>
      </c>
      <c r="E70" s="220" t="s">
        <v>5075</v>
      </c>
      <c r="F70" s="220" t="s">
        <v>5209</v>
      </c>
      <c r="G70" s="237" t="s">
        <v>1330</v>
      </c>
      <c r="H70" s="220" t="s">
        <v>4447</v>
      </c>
      <c r="I70" s="220" t="s">
        <v>132</v>
      </c>
      <c r="J70" s="220"/>
      <c r="K70" s="220" t="s">
        <v>85</v>
      </c>
      <c r="L70" s="221">
        <v>240</v>
      </c>
      <c r="M70" s="221" t="s">
        <v>212</v>
      </c>
      <c r="N70" s="221">
        <v>240</v>
      </c>
      <c r="O70" s="236">
        <v>60</v>
      </c>
      <c r="P70" s="236">
        <v>120</v>
      </c>
      <c r="Q70" s="236">
        <v>180</v>
      </c>
      <c r="R70" s="238">
        <v>240</v>
      </c>
      <c r="S70" s="223">
        <f t="shared" si="8"/>
        <v>8459995942.8899994</v>
      </c>
      <c r="T70" s="223">
        <f t="shared" si="6"/>
        <v>3287246260</v>
      </c>
      <c r="U70" s="223">
        <v>1003160000</v>
      </c>
      <c r="V70" s="223">
        <f>487797710+1796288550</f>
        <v>2284086260</v>
      </c>
      <c r="W70" s="223"/>
      <c r="X70" s="223"/>
      <c r="Y70" s="223"/>
      <c r="Z70" s="223"/>
      <c r="AA70" s="223"/>
      <c r="AB70" s="223"/>
      <c r="AC70" s="223"/>
      <c r="AD70" s="223">
        <f t="shared" si="5"/>
        <v>1529879084</v>
      </c>
      <c r="AE70" s="223">
        <v>1023223200</v>
      </c>
      <c r="AF70" s="223">
        <v>506655884</v>
      </c>
      <c r="AG70" s="223"/>
      <c r="AH70" s="223"/>
      <c r="AI70" s="223"/>
      <c r="AJ70" s="223"/>
      <c r="AK70" s="223"/>
      <c r="AL70" s="223"/>
      <c r="AM70" s="223"/>
      <c r="AN70" s="223">
        <f t="shared" si="7"/>
        <v>1745698154.49</v>
      </c>
      <c r="AO70" s="223">
        <v>1201001540</v>
      </c>
      <c r="AP70" s="223">
        <f>537055237+7641377.49</f>
        <v>544696614.49000001</v>
      </c>
      <c r="AQ70" s="223"/>
      <c r="AR70" s="223"/>
      <c r="AS70" s="223"/>
      <c r="AT70" s="223"/>
      <c r="AU70" s="223"/>
      <c r="AV70" s="223"/>
      <c r="AW70" s="223"/>
      <c r="AX70" s="223">
        <f t="shared" si="3"/>
        <v>1897172444.4000001</v>
      </c>
      <c r="AY70" s="223">
        <v>1310071648</v>
      </c>
      <c r="AZ70" s="223">
        <f>590270130-3169333.6</f>
        <v>587100796.39999998</v>
      </c>
      <c r="BA70" s="223"/>
      <c r="BB70" s="223"/>
      <c r="BC70" s="223"/>
      <c r="BD70" s="223"/>
      <c r="BE70" s="223"/>
      <c r="BF70" s="223">
        <v>0</v>
      </c>
      <c r="BG70" s="223"/>
    </row>
    <row r="71" spans="1:59" s="185" customFormat="1" ht="78" hidden="1" x14ac:dyDescent="0.3">
      <c r="A71" s="213">
        <v>68</v>
      </c>
      <c r="B71" s="214" t="str">
        <f>[4]LT!E$3</f>
        <v>LT1. TURISMO, PATRIMONIO TERRITORIAL E IDENTIDAD VALLECAUCANA</v>
      </c>
      <c r="C71" s="220" t="str">
        <f>[4]LA!F$5</f>
        <v>LA103. CULTURA Y ARTE PARA LA IDENTIDAD VALLECAUCANA</v>
      </c>
      <c r="D71" s="239" t="str">
        <f>[4]Pg!$F$9</f>
        <v>Pg10302. Desarrollo Artistíco y Cultural Vallecaucano</v>
      </c>
      <c r="E71" s="220" t="s">
        <v>5075</v>
      </c>
      <c r="F71" s="220" t="s">
        <v>5209</v>
      </c>
      <c r="G71" s="237" t="s">
        <v>1641</v>
      </c>
      <c r="H71" s="220" t="s">
        <v>4448</v>
      </c>
      <c r="I71" s="220" t="s">
        <v>132</v>
      </c>
      <c r="J71" s="220"/>
      <c r="K71" s="220" t="s">
        <v>77</v>
      </c>
      <c r="L71" s="224">
        <v>0.5</v>
      </c>
      <c r="M71" s="221">
        <v>2019</v>
      </c>
      <c r="N71" s="224">
        <v>0.5</v>
      </c>
      <c r="O71" s="236">
        <v>50</v>
      </c>
      <c r="P71" s="236">
        <v>50</v>
      </c>
      <c r="Q71" s="236">
        <v>50</v>
      </c>
      <c r="R71" s="238">
        <v>50</v>
      </c>
      <c r="S71" s="223">
        <f t="shared" si="8"/>
        <v>6192402801.3783646</v>
      </c>
      <c r="T71" s="223">
        <f t="shared" si="6"/>
        <v>1637171099</v>
      </c>
      <c r="U71" s="223">
        <v>100000000</v>
      </c>
      <c r="V71" s="223"/>
      <c r="W71" s="223"/>
      <c r="X71" s="223"/>
      <c r="Y71" s="223"/>
      <c r="Z71" s="223"/>
      <c r="AA71" s="223"/>
      <c r="AB71" s="223">
        <v>1179631089</v>
      </c>
      <c r="AC71" s="223">
        <v>357540010</v>
      </c>
      <c r="AD71" s="223">
        <f t="shared" si="5"/>
        <v>1328182020.378365</v>
      </c>
      <c r="AE71" s="223">
        <v>102000000</v>
      </c>
      <c r="AF71" s="223"/>
      <c r="AG71" s="223"/>
      <c r="AH71" s="223"/>
      <c r="AI71" s="223"/>
      <c r="AJ71" s="223"/>
      <c r="AK71" s="223"/>
      <c r="AL71" s="223">
        <v>868642010.37836504</v>
      </c>
      <c r="AM71" s="223">
        <v>357540010</v>
      </c>
      <c r="AN71" s="223">
        <f t="shared" si="7"/>
        <v>1548769069</v>
      </c>
      <c r="AO71" s="223">
        <v>115498046</v>
      </c>
      <c r="AP71" s="223"/>
      <c r="AQ71" s="223">
        <v>1275771023</v>
      </c>
      <c r="AR71" s="223"/>
      <c r="AS71" s="223"/>
      <c r="AT71" s="223"/>
      <c r="AU71" s="223"/>
      <c r="AV71" s="223"/>
      <c r="AW71" s="223">
        <v>157500000</v>
      </c>
      <c r="AX71" s="223">
        <f t="shared" si="3"/>
        <v>1678280613</v>
      </c>
      <c r="AY71" s="223">
        <v>159013329</v>
      </c>
      <c r="AZ71" s="223"/>
      <c r="BA71" s="223"/>
      <c r="BB71" s="223"/>
      <c r="BC71" s="223"/>
      <c r="BD71" s="223"/>
      <c r="BE71" s="223"/>
      <c r="BF71" s="223">
        <v>1352317284</v>
      </c>
      <c r="BG71" s="223">
        <v>166950000</v>
      </c>
    </row>
    <row r="72" spans="1:59" s="185" customFormat="1" ht="78" hidden="1" x14ac:dyDescent="0.3">
      <c r="A72" s="213">
        <v>69</v>
      </c>
      <c r="B72" s="214" t="str">
        <f>[4]LT!E$3</f>
        <v>LT1. TURISMO, PATRIMONIO TERRITORIAL E IDENTIDAD VALLECAUCANA</v>
      </c>
      <c r="C72" s="220" t="str">
        <f>[4]LA!F$5</f>
        <v>LA103. CULTURA Y ARTE PARA LA IDENTIDAD VALLECAUCANA</v>
      </c>
      <c r="D72" s="239" t="str">
        <f>[4]Pg!$F$9</f>
        <v>Pg10302. Desarrollo Artistíco y Cultural Vallecaucano</v>
      </c>
      <c r="E72" s="220" t="s">
        <v>5075</v>
      </c>
      <c r="F72" s="220" t="s">
        <v>5209</v>
      </c>
      <c r="G72" s="237" t="s">
        <v>1642</v>
      </c>
      <c r="H72" s="220" t="s">
        <v>4449</v>
      </c>
      <c r="I72" s="220" t="s">
        <v>132</v>
      </c>
      <c r="J72" s="220"/>
      <c r="K72" s="220" t="s">
        <v>85</v>
      </c>
      <c r="L72" s="221">
        <v>2</v>
      </c>
      <c r="M72" s="221">
        <v>2018</v>
      </c>
      <c r="N72" s="221">
        <v>2</v>
      </c>
      <c r="O72" s="236">
        <v>1</v>
      </c>
      <c r="P72" s="236">
        <v>1</v>
      </c>
      <c r="Q72" s="236">
        <v>2</v>
      </c>
      <c r="R72" s="238">
        <v>2</v>
      </c>
      <c r="S72" s="223">
        <f t="shared" si="8"/>
        <v>50000000</v>
      </c>
      <c r="T72" s="223">
        <f t="shared" si="6"/>
        <v>20000000</v>
      </c>
      <c r="U72" s="223"/>
      <c r="V72" s="223"/>
      <c r="W72" s="223"/>
      <c r="X72" s="223"/>
      <c r="Y72" s="223"/>
      <c r="Z72" s="223"/>
      <c r="AA72" s="223"/>
      <c r="AB72" s="223">
        <v>20000000</v>
      </c>
      <c r="AC72" s="223"/>
      <c r="AD72" s="223">
        <f t="shared" si="5"/>
        <v>0</v>
      </c>
      <c r="AE72" s="223"/>
      <c r="AF72" s="223">
        <v>0</v>
      </c>
      <c r="AG72" s="223"/>
      <c r="AH72" s="223"/>
      <c r="AI72" s="223"/>
      <c r="AJ72" s="223"/>
      <c r="AK72" s="223"/>
      <c r="AL72" s="223"/>
      <c r="AM72" s="223"/>
      <c r="AN72" s="223">
        <f t="shared" si="7"/>
        <v>30000000</v>
      </c>
      <c r="AO72" s="223"/>
      <c r="AP72" s="223">
        <v>30000000</v>
      </c>
      <c r="AQ72" s="223"/>
      <c r="AR72" s="223"/>
      <c r="AS72" s="223"/>
      <c r="AT72" s="223"/>
      <c r="AU72" s="223"/>
      <c r="AV72" s="223"/>
      <c r="AW72" s="223"/>
      <c r="AX72" s="223">
        <f t="shared" si="3"/>
        <v>0</v>
      </c>
      <c r="AY72" s="223"/>
      <c r="AZ72" s="223"/>
      <c r="BA72" s="223"/>
      <c r="BB72" s="223"/>
      <c r="BC72" s="223"/>
      <c r="BD72" s="223"/>
      <c r="BE72" s="223"/>
      <c r="BF72" s="223">
        <v>0</v>
      </c>
      <c r="BG72" s="223"/>
    </row>
    <row r="73" spans="1:59" s="185" customFormat="1" ht="78" hidden="1" x14ac:dyDescent="0.3">
      <c r="A73" s="213">
        <v>70</v>
      </c>
      <c r="B73" s="214" t="str">
        <f>[4]LT!E$3</f>
        <v>LT1. TURISMO, PATRIMONIO TERRITORIAL E IDENTIDAD VALLECAUCANA</v>
      </c>
      <c r="C73" s="220" t="str">
        <f>[4]LA!F$5</f>
        <v>LA103. CULTURA Y ARTE PARA LA IDENTIDAD VALLECAUCANA</v>
      </c>
      <c r="D73" s="239" t="str">
        <f>[4]Pg!$F$9</f>
        <v>Pg10302. Desarrollo Artistíco y Cultural Vallecaucano</v>
      </c>
      <c r="E73" s="220" t="s">
        <v>5075</v>
      </c>
      <c r="F73" s="220" t="s">
        <v>5209</v>
      </c>
      <c r="G73" s="237" t="s">
        <v>1331</v>
      </c>
      <c r="H73" s="220" t="s">
        <v>4450</v>
      </c>
      <c r="I73" s="220" t="s">
        <v>132</v>
      </c>
      <c r="J73" s="220"/>
      <c r="K73" s="220" t="s">
        <v>85</v>
      </c>
      <c r="L73" s="221">
        <v>22</v>
      </c>
      <c r="M73" s="221">
        <v>2019</v>
      </c>
      <c r="N73" s="221">
        <v>150</v>
      </c>
      <c r="O73" s="236">
        <v>0</v>
      </c>
      <c r="P73" s="236">
        <v>50</v>
      </c>
      <c r="Q73" s="236">
        <v>100</v>
      </c>
      <c r="R73" s="238">
        <v>150</v>
      </c>
      <c r="S73" s="223">
        <f t="shared" si="8"/>
        <v>37585200</v>
      </c>
      <c r="T73" s="223">
        <f t="shared" si="6"/>
        <v>0</v>
      </c>
      <c r="U73" s="223">
        <v>0</v>
      </c>
      <c r="V73" s="223"/>
      <c r="W73" s="223"/>
      <c r="X73" s="223"/>
      <c r="Y73" s="223"/>
      <c r="Z73" s="223"/>
      <c r="AA73" s="223"/>
      <c r="AB73" s="223"/>
      <c r="AC73" s="223"/>
      <c r="AD73" s="223">
        <f t="shared" si="5"/>
        <v>12000000</v>
      </c>
      <c r="AE73" s="223">
        <v>12000000</v>
      </c>
      <c r="AF73" s="223"/>
      <c r="AG73" s="223"/>
      <c r="AH73" s="223"/>
      <c r="AI73" s="223"/>
      <c r="AJ73" s="223"/>
      <c r="AK73" s="223"/>
      <c r="AL73" s="223"/>
      <c r="AM73" s="223"/>
      <c r="AN73" s="223">
        <f t="shared" si="7"/>
        <v>12360000</v>
      </c>
      <c r="AO73" s="223">
        <v>12360000</v>
      </c>
      <c r="AP73" s="223"/>
      <c r="AQ73" s="223"/>
      <c r="AR73" s="223"/>
      <c r="AS73" s="223"/>
      <c r="AT73" s="223"/>
      <c r="AU73" s="223"/>
      <c r="AV73" s="223"/>
      <c r="AW73" s="223"/>
      <c r="AX73" s="223">
        <f t="shared" si="3"/>
        <v>13225200</v>
      </c>
      <c r="AY73" s="223">
        <v>13225200</v>
      </c>
      <c r="AZ73" s="223"/>
      <c r="BA73" s="223"/>
      <c r="BB73" s="223"/>
      <c r="BC73" s="223"/>
      <c r="BD73" s="223"/>
      <c r="BE73" s="223"/>
      <c r="BF73" s="223">
        <v>0</v>
      </c>
      <c r="BG73" s="223"/>
    </row>
    <row r="74" spans="1:59" s="185" customFormat="1" ht="78" hidden="1" x14ac:dyDescent="0.3">
      <c r="A74" s="213">
        <v>71</v>
      </c>
      <c r="B74" s="214" t="str">
        <f>[4]LT!E$3</f>
        <v>LT1. TURISMO, PATRIMONIO TERRITORIAL E IDENTIDAD VALLECAUCANA</v>
      </c>
      <c r="C74" s="220" t="str">
        <f>[4]LA!F$5</f>
        <v>LA103. CULTURA Y ARTE PARA LA IDENTIDAD VALLECAUCANA</v>
      </c>
      <c r="D74" s="239" t="str">
        <f>[4]Pg!$F$9</f>
        <v>Pg10302. Desarrollo Artistíco y Cultural Vallecaucano</v>
      </c>
      <c r="E74" s="220" t="s">
        <v>5075</v>
      </c>
      <c r="F74" s="220" t="s">
        <v>5209</v>
      </c>
      <c r="G74" s="237" t="s">
        <v>215</v>
      </c>
      <c r="H74" s="220" t="s">
        <v>4451</v>
      </c>
      <c r="I74" s="220" t="s">
        <v>217</v>
      </c>
      <c r="J74" s="220"/>
      <c r="K74" s="220" t="s">
        <v>77</v>
      </c>
      <c r="L74" s="221">
        <v>15</v>
      </c>
      <c r="M74" s="221">
        <v>2019</v>
      </c>
      <c r="N74" s="221">
        <v>18</v>
      </c>
      <c r="O74" s="221">
        <v>18</v>
      </c>
      <c r="P74" s="221">
        <v>18</v>
      </c>
      <c r="Q74" s="221">
        <v>18</v>
      </c>
      <c r="R74" s="222">
        <v>18</v>
      </c>
      <c r="S74" s="223">
        <f t="shared" si="8"/>
        <v>21168650294.593269</v>
      </c>
      <c r="T74" s="223">
        <f t="shared" si="6"/>
        <v>7233766663.3999996</v>
      </c>
      <c r="U74" s="223">
        <f>1620000000+232004745</f>
        <v>1852004745</v>
      </c>
      <c r="V74" s="223">
        <f>3827491411-1353468769.6+911863111+1995876166</f>
        <v>5381761918.3999996</v>
      </c>
      <c r="W74" s="223"/>
      <c r="X74" s="223"/>
      <c r="Y74" s="223"/>
      <c r="Z74" s="223"/>
      <c r="AA74" s="223"/>
      <c r="AB74" s="223"/>
      <c r="AC74" s="223"/>
      <c r="AD74" s="223">
        <f t="shared" si="5"/>
        <v>4320657452.4007196</v>
      </c>
      <c r="AE74" s="223">
        <v>1668600000</v>
      </c>
      <c r="AF74" s="223">
        <f>3900000000-1247942547.59928</f>
        <v>2652057452.4007196</v>
      </c>
      <c r="AG74" s="223"/>
      <c r="AH74" s="223"/>
      <c r="AI74" s="223"/>
      <c r="AJ74" s="223"/>
      <c r="AK74" s="223"/>
      <c r="AL74" s="223"/>
      <c r="AM74" s="223"/>
      <c r="AN74" s="223">
        <f t="shared" si="7"/>
        <v>4621153575.0207596</v>
      </c>
      <c r="AO74" s="223">
        <v>1785402000</v>
      </c>
      <c r="AP74" s="223">
        <f>4000000000-1164248424.97924</f>
        <v>2835751575.0207601</v>
      </c>
      <c r="AQ74" s="223"/>
      <c r="AR74" s="223"/>
      <c r="AS74" s="223"/>
      <c r="AT74" s="223"/>
      <c r="AU74" s="223"/>
      <c r="AV74" s="223"/>
      <c r="AW74" s="223"/>
      <c r="AX74" s="223">
        <f t="shared" si="3"/>
        <v>4993072603.7717905</v>
      </c>
      <c r="AY74" s="223">
        <v>1963942200.0000002</v>
      </c>
      <c r="AZ74" s="223">
        <f>4100000000-1070869596.22821</f>
        <v>3029130403.77179</v>
      </c>
      <c r="BA74" s="223"/>
      <c r="BB74" s="223"/>
      <c r="BC74" s="223"/>
      <c r="BD74" s="223"/>
      <c r="BE74" s="223"/>
      <c r="BF74" s="223">
        <v>0</v>
      </c>
      <c r="BG74" s="223"/>
    </row>
    <row r="75" spans="1:59" s="185" customFormat="1" ht="78" hidden="1" x14ac:dyDescent="0.3">
      <c r="A75" s="213">
        <v>72</v>
      </c>
      <c r="B75" s="214" t="str">
        <f>[4]LT!E$3</f>
        <v>LT1. TURISMO, PATRIMONIO TERRITORIAL E IDENTIDAD VALLECAUCANA</v>
      </c>
      <c r="C75" s="220" t="str">
        <f>[4]LA!F$5</f>
        <v>LA103. CULTURA Y ARTE PARA LA IDENTIDAD VALLECAUCANA</v>
      </c>
      <c r="D75" s="239" t="str">
        <f>[4]Pg!$F$9</f>
        <v>Pg10302. Desarrollo Artistíco y Cultural Vallecaucano</v>
      </c>
      <c r="E75" s="220" t="s">
        <v>5075</v>
      </c>
      <c r="F75" s="220" t="s">
        <v>5209</v>
      </c>
      <c r="G75" s="237" t="s">
        <v>1644</v>
      </c>
      <c r="H75" s="220" t="s">
        <v>4452</v>
      </c>
      <c r="I75" s="220" t="s">
        <v>217</v>
      </c>
      <c r="J75" s="220"/>
      <c r="K75" s="220" t="s">
        <v>85</v>
      </c>
      <c r="L75" s="224">
        <v>0.9</v>
      </c>
      <c r="M75" s="221">
        <v>2019</v>
      </c>
      <c r="N75" s="224">
        <v>1</v>
      </c>
      <c r="O75" s="221">
        <v>92.5</v>
      </c>
      <c r="P75" s="221">
        <v>95</v>
      </c>
      <c r="Q75" s="221">
        <v>97.5</v>
      </c>
      <c r="R75" s="221">
        <v>100</v>
      </c>
      <c r="S75" s="223">
        <f t="shared" si="8"/>
        <v>4783564218</v>
      </c>
      <c r="T75" s="223">
        <f t="shared" si="6"/>
        <v>1183564218</v>
      </c>
      <c r="U75" s="223"/>
      <c r="V75" s="223">
        <v>1183564218</v>
      </c>
      <c r="W75" s="223"/>
      <c r="X75" s="223"/>
      <c r="Y75" s="223"/>
      <c r="Z75" s="223"/>
      <c r="AA75" s="223"/>
      <c r="AB75" s="223"/>
      <c r="AC75" s="223"/>
      <c r="AD75" s="223">
        <f t="shared" si="5"/>
        <v>1190000000</v>
      </c>
      <c r="AE75" s="223"/>
      <c r="AF75" s="223">
        <v>1190000000</v>
      </c>
      <c r="AG75" s="223"/>
      <c r="AH75" s="223"/>
      <c r="AI75" s="223"/>
      <c r="AJ75" s="223"/>
      <c r="AK75" s="223"/>
      <c r="AL75" s="223"/>
      <c r="AM75" s="223"/>
      <c r="AN75" s="223">
        <f t="shared" si="7"/>
        <v>1200000000</v>
      </c>
      <c r="AO75" s="223"/>
      <c r="AP75" s="223">
        <v>1200000000</v>
      </c>
      <c r="AQ75" s="223"/>
      <c r="AR75" s="223"/>
      <c r="AS75" s="223"/>
      <c r="AT75" s="223"/>
      <c r="AU75" s="223"/>
      <c r="AV75" s="223"/>
      <c r="AW75" s="223"/>
      <c r="AX75" s="223">
        <f t="shared" si="3"/>
        <v>1210000000</v>
      </c>
      <c r="AY75" s="223"/>
      <c r="AZ75" s="223">
        <v>1210000000</v>
      </c>
      <c r="BA75" s="223"/>
      <c r="BB75" s="223"/>
      <c r="BC75" s="223"/>
      <c r="BD75" s="223"/>
      <c r="BE75" s="223"/>
      <c r="BF75" s="223">
        <v>0</v>
      </c>
      <c r="BG75" s="223"/>
    </row>
    <row r="76" spans="1:59" s="185" customFormat="1" ht="65" hidden="1" x14ac:dyDescent="0.3">
      <c r="A76" s="213">
        <v>73</v>
      </c>
      <c r="B76" s="214" t="str">
        <f>[4]LT!E$3</f>
        <v>LT1. TURISMO, PATRIMONIO TERRITORIAL E IDENTIDAD VALLECAUCANA</v>
      </c>
      <c r="C76" s="220" t="str">
        <f>[4]LA!F$5</f>
        <v>LA103. CULTURA Y ARTE PARA LA IDENTIDAD VALLECAUCANA</v>
      </c>
      <c r="D76" s="239" t="str">
        <f>[4]Pg!$F$9</f>
        <v>Pg10302. Desarrollo Artistíco y Cultural Vallecaucano</v>
      </c>
      <c r="E76" s="220" t="s">
        <v>5075</v>
      </c>
      <c r="F76" s="220" t="s">
        <v>5210</v>
      </c>
      <c r="G76" s="220" t="s">
        <v>218</v>
      </c>
      <c r="H76" s="220" t="s">
        <v>4453</v>
      </c>
      <c r="I76" s="220" t="s">
        <v>141</v>
      </c>
      <c r="J76" s="220"/>
      <c r="K76" s="220" t="s">
        <v>85</v>
      </c>
      <c r="L76" s="221">
        <v>1080</v>
      </c>
      <c r="M76" s="221">
        <v>2019</v>
      </c>
      <c r="N76" s="221">
        <v>1500</v>
      </c>
      <c r="O76" s="236">
        <v>375</v>
      </c>
      <c r="P76" s="236">
        <v>750</v>
      </c>
      <c r="Q76" s="221">
        <v>1125</v>
      </c>
      <c r="R76" s="222">
        <v>1500</v>
      </c>
      <c r="S76" s="223">
        <f t="shared" si="8"/>
        <v>348526430</v>
      </c>
      <c r="T76" s="223">
        <f t="shared" si="6"/>
        <v>70000000</v>
      </c>
      <c r="U76" s="223"/>
      <c r="V76" s="223">
        <v>70000000</v>
      </c>
      <c r="W76" s="223"/>
      <c r="X76" s="223"/>
      <c r="Y76" s="223"/>
      <c r="Z76" s="223"/>
      <c r="AA76" s="223"/>
      <c r="AB76" s="223"/>
      <c r="AC76" s="223"/>
      <c r="AD76" s="223">
        <f t="shared" si="5"/>
        <v>92700000</v>
      </c>
      <c r="AE76" s="223"/>
      <c r="AF76" s="223">
        <v>92700000</v>
      </c>
      <c r="AG76" s="223"/>
      <c r="AH76" s="223"/>
      <c r="AI76" s="223"/>
      <c r="AJ76" s="223"/>
      <c r="AK76" s="223"/>
      <c r="AL76" s="223"/>
      <c r="AM76" s="223"/>
      <c r="AN76" s="223">
        <f t="shared" si="7"/>
        <v>95481000</v>
      </c>
      <c r="AO76" s="223"/>
      <c r="AP76" s="223">
        <v>95481000</v>
      </c>
      <c r="AQ76" s="223"/>
      <c r="AR76" s="223"/>
      <c r="AS76" s="223"/>
      <c r="AT76" s="223"/>
      <c r="AU76" s="223"/>
      <c r="AV76" s="223"/>
      <c r="AW76" s="223"/>
      <c r="AX76" s="223">
        <f t="shared" si="3"/>
        <v>90345430</v>
      </c>
      <c r="AY76" s="223"/>
      <c r="AZ76" s="223">
        <v>90345430</v>
      </c>
      <c r="BA76" s="223"/>
      <c r="BB76" s="223"/>
      <c r="BC76" s="223"/>
      <c r="BD76" s="223"/>
      <c r="BE76" s="223"/>
      <c r="BF76" s="223">
        <v>0</v>
      </c>
      <c r="BG76" s="223"/>
    </row>
    <row r="77" spans="1:59" s="185" customFormat="1" ht="65" hidden="1" x14ac:dyDescent="0.3">
      <c r="A77" s="213">
        <v>74</v>
      </c>
      <c r="B77" s="214" t="str">
        <f>[4]LT!E$3</f>
        <v>LT1. TURISMO, PATRIMONIO TERRITORIAL E IDENTIDAD VALLECAUCANA</v>
      </c>
      <c r="C77" s="220" t="str">
        <f>[4]LA!F$5</f>
        <v>LA103. CULTURA Y ARTE PARA LA IDENTIDAD VALLECAUCANA</v>
      </c>
      <c r="D77" s="239" t="str">
        <f>[4]Pg!$F$9</f>
        <v>Pg10302. Desarrollo Artistíco y Cultural Vallecaucano</v>
      </c>
      <c r="E77" s="220" t="s">
        <v>5075</v>
      </c>
      <c r="F77" s="220" t="s">
        <v>5210</v>
      </c>
      <c r="G77" s="220" t="s">
        <v>218</v>
      </c>
      <c r="H77" s="220" t="s">
        <v>4454</v>
      </c>
      <c r="I77" s="220" t="s">
        <v>141</v>
      </c>
      <c r="J77" s="220"/>
      <c r="K77" s="220" t="s">
        <v>85</v>
      </c>
      <c r="L77" s="221">
        <v>66</v>
      </c>
      <c r="M77" s="221">
        <v>2019</v>
      </c>
      <c r="N77" s="221">
        <v>50</v>
      </c>
      <c r="O77" s="221">
        <v>0</v>
      </c>
      <c r="P77" s="221">
        <v>50</v>
      </c>
      <c r="Q77" s="221">
        <v>50</v>
      </c>
      <c r="R77" s="222">
        <v>50</v>
      </c>
      <c r="S77" s="223">
        <f t="shared" si="8"/>
        <v>156500000</v>
      </c>
      <c r="T77" s="223">
        <f t="shared" si="6"/>
        <v>0</v>
      </c>
      <c r="U77" s="223">
        <v>0</v>
      </c>
      <c r="V77" s="223"/>
      <c r="W77" s="223"/>
      <c r="X77" s="223"/>
      <c r="Y77" s="223"/>
      <c r="Z77" s="223"/>
      <c r="AA77" s="223"/>
      <c r="AB77" s="223"/>
      <c r="AC77" s="223"/>
      <c r="AD77" s="223">
        <f t="shared" si="5"/>
        <v>50000000</v>
      </c>
      <c r="AE77" s="223">
        <v>50000000</v>
      </c>
      <c r="AF77" s="223"/>
      <c r="AG77" s="223"/>
      <c r="AH77" s="223"/>
      <c r="AI77" s="223"/>
      <c r="AJ77" s="223"/>
      <c r="AK77" s="223"/>
      <c r="AL77" s="223"/>
      <c r="AM77" s="223"/>
      <c r="AN77" s="223">
        <f t="shared" si="7"/>
        <v>51500000</v>
      </c>
      <c r="AO77" s="223">
        <v>51500000</v>
      </c>
      <c r="AP77" s="223"/>
      <c r="AQ77" s="223"/>
      <c r="AR77" s="223"/>
      <c r="AS77" s="223"/>
      <c r="AT77" s="223"/>
      <c r="AU77" s="223"/>
      <c r="AV77" s="223"/>
      <c r="AW77" s="223"/>
      <c r="AX77" s="223">
        <f t="shared" si="3"/>
        <v>55000000</v>
      </c>
      <c r="AY77" s="223">
        <v>55000000</v>
      </c>
      <c r="AZ77" s="223"/>
      <c r="BA77" s="223"/>
      <c r="BB77" s="223"/>
      <c r="BC77" s="223"/>
      <c r="BD77" s="223"/>
      <c r="BE77" s="223"/>
      <c r="BF77" s="223">
        <v>0</v>
      </c>
      <c r="BG77" s="223"/>
    </row>
    <row r="78" spans="1:59" s="185" customFormat="1" ht="65" hidden="1" x14ac:dyDescent="0.3">
      <c r="A78" s="213">
        <v>75</v>
      </c>
      <c r="B78" s="214" t="str">
        <f>[4]LT!E$3</f>
        <v>LT1. TURISMO, PATRIMONIO TERRITORIAL E IDENTIDAD VALLECAUCANA</v>
      </c>
      <c r="C78" s="220" t="str">
        <f>[4]LA!F$5</f>
        <v>LA103. CULTURA Y ARTE PARA LA IDENTIDAD VALLECAUCANA</v>
      </c>
      <c r="D78" s="239" t="str">
        <f>[4]Pg!$F$9</f>
        <v>Pg10302. Desarrollo Artistíco y Cultural Vallecaucano</v>
      </c>
      <c r="E78" s="220" t="s">
        <v>5075</v>
      </c>
      <c r="F78" s="220" t="s">
        <v>5210</v>
      </c>
      <c r="G78" s="220" t="s">
        <v>218</v>
      </c>
      <c r="H78" s="220" t="s">
        <v>4455</v>
      </c>
      <c r="I78" s="220" t="s">
        <v>141</v>
      </c>
      <c r="J78" s="220"/>
      <c r="K78" s="220" t="s">
        <v>85</v>
      </c>
      <c r="L78" s="221">
        <v>0</v>
      </c>
      <c r="M78" s="221">
        <v>2019</v>
      </c>
      <c r="N78" s="221">
        <v>1</v>
      </c>
      <c r="O78" s="221">
        <v>0</v>
      </c>
      <c r="P78" s="221">
        <v>1</v>
      </c>
      <c r="Q78" s="221">
        <v>1</v>
      </c>
      <c r="R78" s="221">
        <v>1</v>
      </c>
      <c r="S78" s="223">
        <f t="shared" si="8"/>
        <v>20000000</v>
      </c>
      <c r="T78" s="223">
        <f t="shared" si="6"/>
        <v>0</v>
      </c>
      <c r="U78" s="223">
        <v>0</v>
      </c>
      <c r="V78" s="223"/>
      <c r="W78" s="223"/>
      <c r="X78" s="223"/>
      <c r="Y78" s="223"/>
      <c r="Z78" s="223"/>
      <c r="AA78" s="223"/>
      <c r="AB78" s="223"/>
      <c r="AC78" s="223"/>
      <c r="AD78" s="223">
        <f t="shared" si="5"/>
        <v>10000000</v>
      </c>
      <c r="AE78" s="223"/>
      <c r="AF78" s="223"/>
      <c r="AG78" s="223"/>
      <c r="AH78" s="223"/>
      <c r="AI78" s="223"/>
      <c r="AJ78" s="223"/>
      <c r="AK78" s="223"/>
      <c r="AL78" s="223">
        <v>10000000</v>
      </c>
      <c r="AM78" s="223"/>
      <c r="AN78" s="223">
        <f t="shared" si="7"/>
        <v>10000000</v>
      </c>
      <c r="AO78" s="223"/>
      <c r="AP78" s="223"/>
      <c r="AQ78" s="223"/>
      <c r="AR78" s="223"/>
      <c r="AS78" s="223"/>
      <c r="AT78" s="223"/>
      <c r="AU78" s="223"/>
      <c r="AV78" s="223">
        <v>10000000</v>
      </c>
      <c r="AW78" s="223"/>
      <c r="AX78" s="223">
        <f t="shared" ref="AX78:AX141" si="9">SUM(AY78:BG78)</f>
        <v>0</v>
      </c>
      <c r="AY78" s="223"/>
      <c r="AZ78" s="223"/>
      <c r="BA78" s="223"/>
      <c r="BB78" s="223"/>
      <c r="BC78" s="223"/>
      <c r="BD78" s="223"/>
      <c r="BE78" s="223"/>
      <c r="BF78" s="223"/>
      <c r="BG78" s="223"/>
    </row>
    <row r="79" spans="1:59" s="185" customFormat="1" ht="65" hidden="1" x14ac:dyDescent="0.3">
      <c r="A79" s="213">
        <v>76</v>
      </c>
      <c r="B79" s="214" t="str">
        <f>[4]LT!E$3</f>
        <v>LT1. TURISMO, PATRIMONIO TERRITORIAL E IDENTIDAD VALLECAUCANA</v>
      </c>
      <c r="C79" s="220" t="str">
        <f>[4]LA!F$5</f>
        <v>LA103. CULTURA Y ARTE PARA LA IDENTIDAD VALLECAUCANA</v>
      </c>
      <c r="D79" s="239" t="str">
        <f>[4]Pg!$F$9</f>
        <v>Pg10302. Desarrollo Artistíco y Cultural Vallecaucano</v>
      </c>
      <c r="E79" s="220" t="s">
        <v>5075</v>
      </c>
      <c r="F79" s="220" t="s">
        <v>5210</v>
      </c>
      <c r="G79" s="220" t="s">
        <v>218</v>
      </c>
      <c r="H79" s="220" t="s">
        <v>4456</v>
      </c>
      <c r="I79" s="220" t="s">
        <v>141</v>
      </c>
      <c r="J79" s="220"/>
      <c r="K79" s="220" t="s">
        <v>85</v>
      </c>
      <c r="L79" s="221">
        <v>8</v>
      </c>
      <c r="M79" s="221">
        <v>2019</v>
      </c>
      <c r="N79" s="221">
        <v>7</v>
      </c>
      <c r="O79" s="221">
        <v>7</v>
      </c>
      <c r="P79" s="221">
        <v>7</v>
      </c>
      <c r="Q79" s="221">
        <v>7</v>
      </c>
      <c r="R79" s="222">
        <v>7</v>
      </c>
      <c r="S79" s="223">
        <f t="shared" si="8"/>
        <v>282853890</v>
      </c>
      <c r="T79" s="223">
        <f t="shared" si="6"/>
        <v>10000000</v>
      </c>
      <c r="U79" s="223">
        <v>10000000</v>
      </c>
      <c r="V79" s="223"/>
      <c r="W79" s="223"/>
      <c r="X79" s="223"/>
      <c r="Y79" s="223"/>
      <c r="Z79" s="223"/>
      <c r="AA79" s="223"/>
      <c r="AB79" s="223"/>
      <c r="AC79" s="223"/>
      <c r="AD79" s="223">
        <f t="shared" si="5"/>
        <v>50000000</v>
      </c>
      <c r="AE79" s="223">
        <v>50000000</v>
      </c>
      <c r="AF79" s="223"/>
      <c r="AG79" s="223"/>
      <c r="AH79" s="223"/>
      <c r="AI79" s="223"/>
      <c r="AJ79" s="223"/>
      <c r="AK79" s="223"/>
      <c r="AL79" s="223"/>
      <c r="AM79" s="223"/>
      <c r="AN79" s="223">
        <f t="shared" si="7"/>
        <v>51500000</v>
      </c>
      <c r="AO79" s="223">
        <v>51500000</v>
      </c>
      <c r="AP79" s="223"/>
      <c r="AQ79" s="223"/>
      <c r="AR79" s="223"/>
      <c r="AS79" s="223"/>
      <c r="AT79" s="223"/>
      <c r="AU79" s="223"/>
      <c r="AV79" s="223"/>
      <c r="AW79" s="223"/>
      <c r="AX79" s="223">
        <f t="shared" si="9"/>
        <v>171353890</v>
      </c>
      <c r="AY79" s="223">
        <v>53000000</v>
      </c>
      <c r="AZ79" s="223"/>
      <c r="BA79" s="223"/>
      <c r="BB79" s="223"/>
      <c r="BC79" s="223"/>
      <c r="BD79" s="223"/>
      <c r="BE79" s="223"/>
      <c r="BF79" s="223">
        <v>118353890</v>
      </c>
      <c r="BG79" s="223"/>
    </row>
    <row r="80" spans="1:59" s="185" customFormat="1" ht="65" hidden="1" x14ac:dyDescent="0.3">
      <c r="A80" s="213">
        <v>77</v>
      </c>
      <c r="B80" s="214" t="str">
        <f>[4]LT!E$3</f>
        <v>LT1. TURISMO, PATRIMONIO TERRITORIAL E IDENTIDAD VALLECAUCANA</v>
      </c>
      <c r="C80" s="220" t="str">
        <f>[4]LA!F$5</f>
        <v>LA103. CULTURA Y ARTE PARA LA IDENTIDAD VALLECAUCANA</v>
      </c>
      <c r="D80" s="239" t="str">
        <f>[4]Pg!$F$9</f>
        <v>Pg10302. Desarrollo Artistíco y Cultural Vallecaucano</v>
      </c>
      <c r="E80" s="220" t="s">
        <v>5075</v>
      </c>
      <c r="F80" s="220" t="s">
        <v>5210</v>
      </c>
      <c r="G80" s="220" t="s">
        <v>218</v>
      </c>
      <c r="H80" s="220" t="s">
        <v>4457</v>
      </c>
      <c r="I80" s="220" t="s">
        <v>141</v>
      </c>
      <c r="J80" s="220"/>
      <c r="K80" s="220" t="s">
        <v>85</v>
      </c>
      <c r="L80" s="221">
        <v>20000</v>
      </c>
      <c r="M80" s="221">
        <v>2019</v>
      </c>
      <c r="N80" s="221">
        <v>40000</v>
      </c>
      <c r="O80" s="221">
        <v>40000</v>
      </c>
      <c r="P80" s="221">
        <v>40000</v>
      </c>
      <c r="Q80" s="221">
        <v>40000</v>
      </c>
      <c r="R80" s="221">
        <v>40000</v>
      </c>
      <c r="S80" s="223">
        <f t="shared" si="8"/>
        <v>42080000000</v>
      </c>
      <c r="T80" s="223">
        <f t="shared" si="6"/>
        <v>7000000000</v>
      </c>
      <c r="U80" s="223">
        <v>7000000000</v>
      </c>
      <c r="V80" s="223"/>
      <c r="W80" s="223"/>
      <c r="X80" s="223"/>
      <c r="Y80" s="223"/>
      <c r="Z80" s="223"/>
      <c r="AA80" s="223"/>
      <c r="AB80" s="223"/>
      <c r="AC80" s="223"/>
      <c r="AD80" s="223">
        <f t="shared" si="5"/>
        <v>11330000000</v>
      </c>
      <c r="AE80" s="223"/>
      <c r="AF80" s="223"/>
      <c r="AG80" s="223"/>
      <c r="AH80" s="223"/>
      <c r="AI80" s="223"/>
      <c r="AJ80" s="223"/>
      <c r="AK80" s="223"/>
      <c r="AL80" s="223">
        <v>11330000000</v>
      </c>
      <c r="AM80" s="223"/>
      <c r="AN80" s="223">
        <f t="shared" si="7"/>
        <v>11700000000</v>
      </c>
      <c r="AO80" s="223"/>
      <c r="AP80" s="223"/>
      <c r="AQ80" s="223"/>
      <c r="AR80" s="223"/>
      <c r="AS80" s="223"/>
      <c r="AT80" s="223"/>
      <c r="AU80" s="223"/>
      <c r="AV80" s="223">
        <v>11700000000</v>
      </c>
      <c r="AW80" s="223"/>
      <c r="AX80" s="223">
        <f t="shared" si="9"/>
        <v>12050000000</v>
      </c>
      <c r="AY80" s="223"/>
      <c r="AZ80" s="223"/>
      <c r="BA80" s="223"/>
      <c r="BB80" s="223"/>
      <c r="BC80" s="223"/>
      <c r="BD80" s="223"/>
      <c r="BE80" s="223"/>
      <c r="BF80" s="223">
        <v>12050000000</v>
      </c>
      <c r="BG80" s="223"/>
    </row>
    <row r="81" spans="1:59" s="185" customFormat="1" ht="52" hidden="1" x14ac:dyDescent="0.3">
      <c r="A81" s="213">
        <v>78</v>
      </c>
      <c r="B81" s="214" t="str">
        <f>[4]LT!E$3</f>
        <v>LT1. TURISMO, PATRIMONIO TERRITORIAL E IDENTIDAD VALLECAUCANA</v>
      </c>
      <c r="C81" s="220" t="str">
        <f>[4]LA!F$5</f>
        <v>LA103. CULTURA Y ARTE PARA LA IDENTIDAD VALLECAUCANA</v>
      </c>
      <c r="D81" s="239" t="str">
        <f>[4]Pg!$F$9</f>
        <v>Pg10302. Desarrollo Artistíco y Cultural Vallecaucano</v>
      </c>
      <c r="E81" s="220" t="s">
        <v>5075</v>
      </c>
      <c r="F81" s="220" t="s">
        <v>5211</v>
      </c>
      <c r="G81" s="220" t="s">
        <v>1650</v>
      </c>
      <c r="H81" s="220" t="s">
        <v>4458</v>
      </c>
      <c r="I81" s="220" t="s">
        <v>141</v>
      </c>
      <c r="J81" s="220"/>
      <c r="K81" s="220" t="s">
        <v>85</v>
      </c>
      <c r="L81" s="221">
        <v>64</v>
      </c>
      <c r="M81" s="221">
        <v>2019</v>
      </c>
      <c r="N81" s="221">
        <v>300</v>
      </c>
      <c r="O81" s="221">
        <v>75</v>
      </c>
      <c r="P81" s="221">
        <v>150</v>
      </c>
      <c r="Q81" s="221">
        <v>225</v>
      </c>
      <c r="R81" s="222">
        <v>300</v>
      </c>
      <c r="S81" s="223">
        <f t="shared" si="8"/>
        <v>1096902132</v>
      </c>
      <c r="T81" s="223">
        <f t="shared" si="6"/>
        <v>300000000</v>
      </c>
      <c r="U81" s="223">
        <v>300000000</v>
      </c>
      <c r="V81" s="223"/>
      <c r="W81" s="223"/>
      <c r="X81" s="223"/>
      <c r="Y81" s="223"/>
      <c r="Z81" s="223"/>
      <c r="AA81" s="223"/>
      <c r="AB81" s="223"/>
      <c r="AC81" s="223"/>
      <c r="AD81" s="223">
        <f t="shared" si="5"/>
        <v>200000000</v>
      </c>
      <c r="AE81" s="223">
        <v>200000000</v>
      </c>
      <c r="AF81" s="223"/>
      <c r="AG81" s="223"/>
      <c r="AH81" s="223"/>
      <c r="AI81" s="223"/>
      <c r="AJ81" s="223"/>
      <c r="AK81" s="223"/>
      <c r="AL81" s="223"/>
      <c r="AM81" s="223"/>
      <c r="AN81" s="223">
        <f t="shared" si="7"/>
        <v>261885494</v>
      </c>
      <c r="AO81" s="223">
        <v>261885494</v>
      </c>
      <c r="AP81" s="223"/>
      <c r="AQ81" s="223"/>
      <c r="AR81" s="223"/>
      <c r="AS81" s="223"/>
      <c r="AT81" s="223"/>
      <c r="AU81" s="223"/>
      <c r="AV81" s="223"/>
      <c r="AW81" s="223"/>
      <c r="AX81" s="223">
        <f t="shared" si="9"/>
        <v>335016638</v>
      </c>
      <c r="AY81" s="223">
        <v>335016638</v>
      </c>
      <c r="AZ81" s="223"/>
      <c r="BA81" s="223"/>
      <c r="BB81" s="223"/>
      <c r="BC81" s="223"/>
      <c r="BD81" s="223"/>
      <c r="BE81" s="223"/>
      <c r="BF81" s="223">
        <v>0</v>
      </c>
      <c r="BG81" s="223"/>
    </row>
    <row r="82" spans="1:59" s="185" customFormat="1" ht="52" hidden="1" x14ac:dyDescent="0.3">
      <c r="A82" s="213">
        <v>79</v>
      </c>
      <c r="B82" s="214" t="str">
        <f>[4]LT!E$3</f>
        <v>LT1. TURISMO, PATRIMONIO TERRITORIAL E IDENTIDAD VALLECAUCANA</v>
      </c>
      <c r="C82" s="220" t="str">
        <f>[4]LA!F$5</f>
        <v>LA103. CULTURA Y ARTE PARA LA IDENTIDAD VALLECAUCANA</v>
      </c>
      <c r="D82" s="239" t="str">
        <f>[4]Pg!$F$9</f>
        <v>Pg10302. Desarrollo Artistíco y Cultural Vallecaucano</v>
      </c>
      <c r="E82" s="220" t="s">
        <v>5075</v>
      </c>
      <c r="F82" s="220" t="s">
        <v>5211</v>
      </c>
      <c r="G82" s="220" t="s">
        <v>1650</v>
      </c>
      <c r="H82" s="220" t="s">
        <v>4459</v>
      </c>
      <c r="I82" s="220" t="s">
        <v>141</v>
      </c>
      <c r="J82" s="220"/>
      <c r="K82" s="220" t="s">
        <v>85</v>
      </c>
      <c r="L82" s="221">
        <v>6</v>
      </c>
      <c r="M82" s="221">
        <v>2019</v>
      </c>
      <c r="N82" s="221">
        <v>12</v>
      </c>
      <c r="O82" s="221">
        <v>0</v>
      </c>
      <c r="P82" s="221">
        <v>6</v>
      </c>
      <c r="Q82" s="221">
        <v>9</v>
      </c>
      <c r="R82" s="222">
        <v>12</v>
      </c>
      <c r="S82" s="223">
        <f t="shared" si="8"/>
        <v>217100000</v>
      </c>
      <c r="T82" s="223">
        <f t="shared" si="6"/>
        <v>0</v>
      </c>
      <c r="U82" s="229"/>
      <c r="V82" s="223"/>
      <c r="W82" s="223"/>
      <c r="X82" s="223"/>
      <c r="Y82" s="223"/>
      <c r="Z82" s="223"/>
      <c r="AA82" s="223"/>
      <c r="AB82" s="223"/>
      <c r="AC82" s="223"/>
      <c r="AD82" s="223">
        <f t="shared" si="5"/>
        <v>70000000</v>
      </c>
      <c r="AE82" s="223">
        <v>70000000</v>
      </c>
      <c r="AF82" s="223"/>
      <c r="AG82" s="223"/>
      <c r="AH82" s="223"/>
      <c r="AI82" s="223"/>
      <c r="AJ82" s="223"/>
      <c r="AK82" s="223"/>
      <c r="AL82" s="223"/>
      <c r="AM82" s="223"/>
      <c r="AN82" s="223">
        <f t="shared" si="7"/>
        <v>72100000</v>
      </c>
      <c r="AO82" s="223">
        <v>72100000</v>
      </c>
      <c r="AP82" s="223"/>
      <c r="AQ82" s="223"/>
      <c r="AR82" s="223"/>
      <c r="AS82" s="223"/>
      <c r="AT82" s="223"/>
      <c r="AU82" s="223"/>
      <c r="AV82" s="223"/>
      <c r="AW82" s="223"/>
      <c r="AX82" s="223">
        <f t="shared" si="9"/>
        <v>75000000</v>
      </c>
      <c r="AY82" s="223">
        <v>75000000</v>
      </c>
      <c r="AZ82" s="223"/>
      <c r="BA82" s="223"/>
      <c r="BB82" s="223"/>
      <c r="BC82" s="223"/>
      <c r="BD82" s="223"/>
      <c r="BE82" s="223"/>
      <c r="BF82" s="223">
        <v>0</v>
      </c>
      <c r="BG82" s="223"/>
    </row>
    <row r="83" spans="1:59" s="185" customFormat="1" ht="52" hidden="1" x14ac:dyDescent="0.3">
      <c r="A83" s="213">
        <v>80</v>
      </c>
      <c r="B83" s="214" t="str">
        <f>[4]LT!E$3</f>
        <v>LT1. TURISMO, PATRIMONIO TERRITORIAL E IDENTIDAD VALLECAUCANA</v>
      </c>
      <c r="C83" s="220" t="str">
        <f>[4]LA!F$5</f>
        <v>LA103. CULTURA Y ARTE PARA LA IDENTIDAD VALLECAUCANA</v>
      </c>
      <c r="D83" s="239" t="str">
        <f>[4]Pg!$F$9</f>
        <v>Pg10302. Desarrollo Artistíco y Cultural Vallecaucano</v>
      </c>
      <c r="E83" s="220" t="s">
        <v>5075</v>
      </c>
      <c r="F83" s="220" t="s">
        <v>5211</v>
      </c>
      <c r="G83" s="220" t="s">
        <v>1650</v>
      </c>
      <c r="H83" s="220" t="s">
        <v>4460</v>
      </c>
      <c r="I83" s="220" t="s">
        <v>141</v>
      </c>
      <c r="J83" s="220"/>
      <c r="K83" s="220" t="s">
        <v>85</v>
      </c>
      <c r="L83" s="221">
        <v>10</v>
      </c>
      <c r="M83" s="221">
        <v>2019</v>
      </c>
      <c r="N83" s="221">
        <v>12</v>
      </c>
      <c r="O83" s="221">
        <v>3</v>
      </c>
      <c r="P83" s="221">
        <v>6</v>
      </c>
      <c r="Q83" s="221">
        <v>9</v>
      </c>
      <c r="R83" s="222">
        <v>12</v>
      </c>
      <c r="S83" s="223">
        <f t="shared" si="8"/>
        <v>1046408184.896</v>
      </c>
      <c r="T83" s="223">
        <f t="shared" si="6"/>
        <v>118454138</v>
      </c>
      <c r="U83" s="223">
        <v>0</v>
      </c>
      <c r="V83" s="223">
        <f>34006138+84448000</f>
        <v>118454138</v>
      </c>
      <c r="W83" s="223"/>
      <c r="X83" s="223"/>
      <c r="Y83" s="223"/>
      <c r="Z83" s="223"/>
      <c r="AA83" s="223"/>
      <c r="AB83" s="223"/>
      <c r="AC83" s="223"/>
      <c r="AD83" s="223">
        <f t="shared" si="5"/>
        <v>300221310</v>
      </c>
      <c r="AE83" s="223">
        <v>213239870</v>
      </c>
      <c r="AF83" s="223">
        <v>86981440</v>
      </c>
      <c r="AG83" s="223"/>
      <c r="AH83" s="223"/>
      <c r="AI83" s="223"/>
      <c r="AJ83" s="223"/>
      <c r="AK83" s="223"/>
      <c r="AL83" s="223"/>
      <c r="AM83" s="223"/>
      <c r="AN83" s="223">
        <f t="shared" si="7"/>
        <v>309227949.19999999</v>
      </c>
      <c r="AO83" s="223">
        <v>219637066</v>
      </c>
      <c r="AP83" s="223">
        <v>89590883.200000003</v>
      </c>
      <c r="AQ83" s="223"/>
      <c r="AR83" s="223"/>
      <c r="AS83" s="223"/>
      <c r="AT83" s="223"/>
      <c r="AU83" s="223"/>
      <c r="AV83" s="223"/>
      <c r="AW83" s="223"/>
      <c r="AX83" s="223">
        <f t="shared" si="9"/>
        <v>318504787.69599998</v>
      </c>
      <c r="AY83" s="223">
        <v>226226178</v>
      </c>
      <c r="AZ83" s="223">
        <v>92278609.69600001</v>
      </c>
      <c r="BA83" s="223"/>
      <c r="BB83" s="223"/>
      <c r="BC83" s="223"/>
      <c r="BD83" s="223"/>
      <c r="BE83" s="223"/>
      <c r="BF83" s="223">
        <v>0</v>
      </c>
      <c r="BG83" s="223"/>
    </row>
    <row r="84" spans="1:59" s="185" customFormat="1" ht="52" hidden="1" x14ac:dyDescent="0.3">
      <c r="A84" s="213">
        <v>81</v>
      </c>
      <c r="B84" s="214" t="str">
        <f>[4]LT!E$3</f>
        <v>LT1. TURISMO, PATRIMONIO TERRITORIAL E IDENTIDAD VALLECAUCANA</v>
      </c>
      <c r="C84" s="220" t="str">
        <f>[4]LA!F$5</f>
        <v>LA103. CULTURA Y ARTE PARA LA IDENTIDAD VALLECAUCANA</v>
      </c>
      <c r="D84" s="239" t="str">
        <f>[4]Pg!$F$9</f>
        <v>Pg10302. Desarrollo Artistíco y Cultural Vallecaucano</v>
      </c>
      <c r="E84" s="220" t="s">
        <v>5075</v>
      </c>
      <c r="F84" s="220" t="s">
        <v>5211</v>
      </c>
      <c r="G84" s="220" t="s">
        <v>1651</v>
      </c>
      <c r="H84" s="220" t="s">
        <v>4461</v>
      </c>
      <c r="I84" s="220" t="s">
        <v>194</v>
      </c>
      <c r="J84" s="220"/>
      <c r="K84" s="220" t="s">
        <v>85</v>
      </c>
      <c r="L84" s="221">
        <v>2400</v>
      </c>
      <c r="M84" s="221">
        <v>2019</v>
      </c>
      <c r="N84" s="221">
        <v>1368</v>
      </c>
      <c r="O84" s="221">
        <v>1368</v>
      </c>
      <c r="P84" s="221">
        <v>1368</v>
      </c>
      <c r="Q84" s="221">
        <v>1368</v>
      </c>
      <c r="R84" s="221">
        <v>1368</v>
      </c>
      <c r="S84" s="223">
        <f t="shared" si="8"/>
        <v>7822972543</v>
      </c>
      <c r="T84" s="223">
        <f t="shared" si="6"/>
        <v>922667560</v>
      </c>
      <c r="U84" s="223"/>
      <c r="V84" s="223"/>
      <c r="W84" s="223"/>
      <c r="X84" s="223"/>
      <c r="Y84" s="223"/>
      <c r="Z84" s="223"/>
      <c r="AA84" s="223"/>
      <c r="AB84" s="223"/>
      <c r="AC84" s="223">
        <v>922667560</v>
      </c>
      <c r="AD84" s="223">
        <f t="shared" si="5"/>
        <v>2126021935</v>
      </c>
      <c r="AE84" s="223"/>
      <c r="AF84" s="223"/>
      <c r="AG84" s="223"/>
      <c r="AH84" s="223"/>
      <c r="AI84" s="223"/>
      <c r="AJ84" s="223"/>
      <c r="AK84" s="223"/>
      <c r="AL84" s="223">
        <v>2126021935</v>
      </c>
      <c r="AM84" s="223"/>
      <c r="AN84" s="223">
        <f t="shared" si="7"/>
        <v>2275904285</v>
      </c>
      <c r="AO84" s="223"/>
      <c r="AP84" s="223"/>
      <c r="AQ84" s="223"/>
      <c r="AR84" s="223"/>
      <c r="AS84" s="223"/>
      <c r="AT84" s="223"/>
      <c r="AU84" s="223"/>
      <c r="AV84" s="223">
        <v>2275904285</v>
      </c>
      <c r="AW84" s="223"/>
      <c r="AX84" s="223">
        <f t="shared" si="9"/>
        <v>2498378763</v>
      </c>
      <c r="AY84" s="223"/>
      <c r="AZ84" s="223"/>
      <c r="BA84" s="223"/>
      <c r="BB84" s="223"/>
      <c r="BC84" s="223"/>
      <c r="BD84" s="223"/>
      <c r="BE84" s="223"/>
      <c r="BF84" s="223">
        <v>2498378763</v>
      </c>
      <c r="BG84" s="223"/>
    </row>
    <row r="85" spans="1:59" s="185" customFormat="1" ht="52" hidden="1" x14ac:dyDescent="0.3">
      <c r="A85" s="213">
        <v>82</v>
      </c>
      <c r="B85" s="214" t="str">
        <f>[4]LT!E$3</f>
        <v>LT1. TURISMO, PATRIMONIO TERRITORIAL E IDENTIDAD VALLECAUCANA</v>
      </c>
      <c r="C85" s="220" t="str">
        <f>[4]LA!F$5</f>
        <v>LA103. CULTURA Y ARTE PARA LA IDENTIDAD VALLECAUCANA</v>
      </c>
      <c r="D85" s="239" t="str">
        <f>[4]Pg!$F$9</f>
        <v>Pg10302. Desarrollo Artistíco y Cultural Vallecaucano</v>
      </c>
      <c r="E85" s="220" t="s">
        <v>5075</v>
      </c>
      <c r="F85" s="220" t="s">
        <v>5211</v>
      </c>
      <c r="G85" s="220" t="s">
        <v>227</v>
      </c>
      <c r="H85" s="220" t="s">
        <v>4462</v>
      </c>
      <c r="I85" s="220" t="s">
        <v>194</v>
      </c>
      <c r="J85" s="220"/>
      <c r="K85" s="220" t="s">
        <v>85</v>
      </c>
      <c r="L85" s="221">
        <v>328</v>
      </c>
      <c r="M85" s="221">
        <v>2019</v>
      </c>
      <c r="N85" s="221">
        <v>512</v>
      </c>
      <c r="O85" s="221">
        <v>512</v>
      </c>
      <c r="P85" s="236">
        <v>512</v>
      </c>
      <c r="Q85" s="221">
        <v>512</v>
      </c>
      <c r="R85" s="238">
        <v>512</v>
      </c>
      <c r="S85" s="223">
        <f t="shared" si="8"/>
        <v>4660119167</v>
      </c>
      <c r="T85" s="223">
        <f t="shared" si="6"/>
        <v>1000000000</v>
      </c>
      <c r="U85" s="223"/>
      <c r="V85" s="223"/>
      <c r="W85" s="223"/>
      <c r="X85" s="223"/>
      <c r="Y85" s="223"/>
      <c r="Z85" s="223"/>
      <c r="AA85" s="223"/>
      <c r="AB85" s="223">
        <v>1000000000</v>
      </c>
      <c r="AC85" s="223"/>
      <c r="AD85" s="223">
        <f t="shared" si="5"/>
        <v>1057500000</v>
      </c>
      <c r="AE85" s="223"/>
      <c r="AF85" s="223"/>
      <c r="AG85" s="223"/>
      <c r="AH85" s="223"/>
      <c r="AI85" s="223"/>
      <c r="AJ85" s="223"/>
      <c r="AK85" s="223"/>
      <c r="AL85" s="223">
        <v>1057500000</v>
      </c>
      <c r="AM85" s="223"/>
      <c r="AN85" s="223">
        <f t="shared" si="7"/>
        <v>1195691667</v>
      </c>
      <c r="AO85" s="223"/>
      <c r="AP85" s="223"/>
      <c r="AQ85" s="223"/>
      <c r="AR85" s="223"/>
      <c r="AS85" s="223"/>
      <c r="AT85" s="223"/>
      <c r="AU85" s="223"/>
      <c r="AV85" s="223">
        <v>1195691667</v>
      </c>
      <c r="AW85" s="223"/>
      <c r="AX85" s="223">
        <f t="shared" si="9"/>
        <v>1406927500</v>
      </c>
      <c r="AY85" s="223"/>
      <c r="AZ85" s="223"/>
      <c r="BA85" s="223"/>
      <c r="BB85" s="223"/>
      <c r="BC85" s="223"/>
      <c r="BD85" s="223"/>
      <c r="BE85" s="223"/>
      <c r="BF85" s="223">
        <v>1406927500</v>
      </c>
      <c r="BG85" s="223"/>
    </row>
    <row r="86" spans="1:59" s="185" customFormat="1" ht="52" hidden="1" x14ac:dyDescent="0.3">
      <c r="A86" s="213">
        <v>83</v>
      </c>
      <c r="B86" s="214" t="str">
        <f>[4]LT!E$3</f>
        <v>LT1. TURISMO, PATRIMONIO TERRITORIAL E IDENTIDAD VALLECAUCANA</v>
      </c>
      <c r="C86" s="220" t="str">
        <f>[4]LA!F$5</f>
        <v>LA103. CULTURA Y ARTE PARA LA IDENTIDAD VALLECAUCANA</v>
      </c>
      <c r="D86" s="220" t="str">
        <f>[4]Pg!$F$10</f>
        <v>Pg10303. Fortalecimiento de la Infraestructura Cultural del Valle del Cauca</v>
      </c>
      <c r="E86" s="220" t="s">
        <v>5076</v>
      </c>
      <c r="F86" s="220" t="s">
        <v>5212</v>
      </c>
      <c r="G86" s="220" t="s">
        <v>1332</v>
      </c>
      <c r="H86" s="220" t="s">
        <v>4463</v>
      </c>
      <c r="I86" s="220" t="s">
        <v>194</v>
      </c>
      <c r="J86" s="220"/>
      <c r="K86" s="220" t="s">
        <v>85</v>
      </c>
      <c r="L86" s="221">
        <v>2</v>
      </c>
      <c r="M86" s="221">
        <v>2019</v>
      </c>
      <c r="N86" s="221">
        <v>2</v>
      </c>
      <c r="O86" s="221">
        <v>1</v>
      </c>
      <c r="P86" s="221">
        <v>2</v>
      </c>
      <c r="Q86" s="221">
        <v>3</v>
      </c>
      <c r="R86" s="222">
        <v>4</v>
      </c>
      <c r="S86" s="223">
        <f t="shared" si="8"/>
        <v>1000000000</v>
      </c>
      <c r="T86" s="223">
        <f t="shared" si="6"/>
        <v>250000000</v>
      </c>
      <c r="U86" s="223"/>
      <c r="V86" s="223"/>
      <c r="W86" s="223"/>
      <c r="X86" s="223"/>
      <c r="Y86" s="223"/>
      <c r="Z86" s="223"/>
      <c r="AA86" s="223"/>
      <c r="AB86" s="223"/>
      <c r="AC86" s="223">
        <v>250000000</v>
      </c>
      <c r="AD86" s="223">
        <f t="shared" si="5"/>
        <v>250000000</v>
      </c>
      <c r="AE86" s="223"/>
      <c r="AF86" s="223"/>
      <c r="AG86" s="223"/>
      <c r="AH86" s="223"/>
      <c r="AI86" s="223"/>
      <c r="AJ86" s="223"/>
      <c r="AK86" s="223"/>
      <c r="AL86" s="223"/>
      <c r="AM86" s="223">
        <v>250000000</v>
      </c>
      <c r="AN86" s="223">
        <f t="shared" si="7"/>
        <v>250000000</v>
      </c>
      <c r="AO86" s="223"/>
      <c r="AP86" s="223"/>
      <c r="AQ86" s="223"/>
      <c r="AR86" s="223"/>
      <c r="AS86" s="223"/>
      <c r="AT86" s="223"/>
      <c r="AU86" s="223"/>
      <c r="AV86" s="223"/>
      <c r="AW86" s="223">
        <v>250000000</v>
      </c>
      <c r="AX86" s="223">
        <f t="shared" si="9"/>
        <v>250000000</v>
      </c>
      <c r="AY86" s="223"/>
      <c r="AZ86" s="223"/>
      <c r="BA86" s="223"/>
      <c r="BB86" s="223"/>
      <c r="BC86" s="223"/>
      <c r="BD86" s="223"/>
      <c r="BE86" s="223"/>
      <c r="BF86" s="223">
        <v>0</v>
      </c>
      <c r="BG86" s="223">
        <v>250000000</v>
      </c>
    </row>
    <row r="87" spans="1:59" s="185" customFormat="1" ht="78" hidden="1" x14ac:dyDescent="0.3">
      <c r="A87" s="213">
        <v>84</v>
      </c>
      <c r="B87" s="214" t="str">
        <f>[4]LT!E$3</f>
        <v>LT1. TURISMO, PATRIMONIO TERRITORIAL E IDENTIDAD VALLECAUCANA</v>
      </c>
      <c r="C87" s="220" t="str">
        <f>[4]LA!F$5</f>
        <v>LA103. CULTURA Y ARTE PARA LA IDENTIDAD VALLECAUCANA</v>
      </c>
      <c r="D87" s="220" t="str">
        <f>[4]Pg!$F$10</f>
        <v>Pg10303. Fortalecimiento de la Infraestructura Cultural del Valle del Cauca</v>
      </c>
      <c r="E87" s="220" t="s">
        <v>5076</v>
      </c>
      <c r="F87" s="220" t="s">
        <v>5213</v>
      </c>
      <c r="G87" s="220" t="s">
        <v>232</v>
      </c>
      <c r="H87" s="220" t="s">
        <v>4464</v>
      </c>
      <c r="I87" s="220" t="s">
        <v>171</v>
      </c>
      <c r="J87" s="220"/>
      <c r="K87" s="220" t="s">
        <v>85</v>
      </c>
      <c r="L87" s="221">
        <v>0</v>
      </c>
      <c r="M87" s="221">
        <v>2019</v>
      </c>
      <c r="N87" s="221">
        <v>1</v>
      </c>
      <c r="O87" s="221">
        <v>0</v>
      </c>
      <c r="P87" s="221">
        <v>0</v>
      </c>
      <c r="Q87" s="221">
        <v>1</v>
      </c>
      <c r="R87" s="222">
        <v>0</v>
      </c>
      <c r="S87" s="223">
        <f t="shared" si="8"/>
        <v>1003000000</v>
      </c>
      <c r="T87" s="223">
        <f t="shared" si="6"/>
        <v>0</v>
      </c>
      <c r="U87" s="223"/>
      <c r="V87" s="223"/>
      <c r="W87" s="223"/>
      <c r="X87" s="223"/>
      <c r="Y87" s="223"/>
      <c r="Z87" s="223"/>
      <c r="AA87" s="223"/>
      <c r="AB87" s="223"/>
      <c r="AC87" s="223"/>
      <c r="AD87" s="223">
        <f t="shared" si="5"/>
        <v>0</v>
      </c>
      <c r="AE87" s="223"/>
      <c r="AF87" s="223"/>
      <c r="AG87" s="223"/>
      <c r="AH87" s="223"/>
      <c r="AI87" s="223"/>
      <c r="AJ87" s="223"/>
      <c r="AK87" s="223"/>
      <c r="AL87" s="223"/>
      <c r="AM87" s="223"/>
      <c r="AN87" s="223">
        <f t="shared" si="7"/>
        <v>1003000000</v>
      </c>
      <c r="AO87" s="223"/>
      <c r="AP87" s="223"/>
      <c r="AQ87" s="223"/>
      <c r="AR87" s="223">
        <v>1003000000</v>
      </c>
      <c r="AS87" s="223"/>
      <c r="AT87" s="223"/>
      <c r="AU87" s="223"/>
      <c r="AV87" s="223"/>
      <c r="AW87" s="223"/>
      <c r="AX87" s="223">
        <f t="shared" si="9"/>
        <v>0</v>
      </c>
      <c r="AY87" s="223"/>
      <c r="AZ87" s="223"/>
      <c r="BA87" s="223"/>
      <c r="BB87" s="223"/>
      <c r="BC87" s="223"/>
      <c r="BD87" s="223"/>
      <c r="BE87" s="223"/>
      <c r="BF87" s="223">
        <v>0</v>
      </c>
      <c r="BG87" s="223"/>
    </row>
    <row r="88" spans="1:59" s="185" customFormat="1" ht="78" hidden="1" x14ac:dyDescent="0.3">
      <c r="A88" s="213">
        <v>85</v>
      </c>
      <c r="B88" s="214" t="str">
        <f>[4]LT!E$3</f>
        <v>LT1. TURISMO, PATRIMONIO TERRITORIAL E IDENTIDAD VALLECAUCANA</v>
      </c>
      <c r="C88" s="220" t="str">
        <f>[4]LA!F$5</f>
        <v>LA103. CULTURA Y ARTE PARA LA IDENTIDAD VALLECAUCANA</v>
      </c>
      <c r="D88" s="220" t="str">
        <f>[4]Pg!$F$10</f>
        <v>Pg10303. Fortalecimiento de la Infraestructura Cultural del Valle del Cauca</v>
      </c>
      <c r="E88" s="220" t="s">
        <v>5076</v>
      </c>
      <c r="F88" s="220" t="s">
        <v>5213</v>
      </c>
      <c r="G88" s="220" t="s">
        <v>234</v>
      </c>
      <c r="H88" s="220" t="s">
        <v>4465</v>
      </c>
      <c r="I88" s="220" t="s">
        <v>217</v>
      </c>
      <c r="J88" s="220"/>
      <c r="K88" s="220" t="s">
        <v>85</v>
      </c>
      <c r="L88" s="221">
        <v>0</v>
      </c>
      <c r="M88" s="221">
        <v>2019</v>
      </c>
      <c r="N88" s="221">
        <v>1</v>
      </c>
      <c r="O88" s="221">
        <v>0</v>
      </c>
      <c r="P88" s="221">
        <v>1</v>
      </c>
      <c r="Q88" s="221"/>
      <c r="R88" s="222"/>
      <c r="S88" s="223">
        <f t="shared" si="8"/>
        <v>8021280848</v>
      </c>
      <c r="T88" s="223">
        <f t="shared" si="6"/>
        <v>0</v>
      </c>
      <c r="U88" s="223"/>
      <c r="V88" s="223"/>
      <c r="W88" s="223"/>
      <c r="X88" s="223"/>
      <c r="Y88" s="223"/>
      <c r="Z88" s="223"/>
      <c r="AA88" s="223"/>
      <c r="AB88" s="223"/>
      <c r="AC88" s="223"/>
      <c r="AD88" s="223">
        <f t="shared" si="5"/>
        <v>8021280848</v>
      </c>
      <c r="AE88" s="223"/>
      <c r="AF88" s="223"/>
      <c r="AG88" s="223"/>
      <c r="AH88" s="223"/>
      <c r="AI88" s="223">
        <v>8021280848</v>
      </c>
      <c r="AJ88" s="223"/>
      <c r="AK88" s="223"/>
      <c r="AL88" s="223"/>
      <c r="AM88" s="223"/>
      <c r="AN88" s="223">
        <f t="shared" si="7"/>
        <v>0</v>
      </c>
      <c r="AO88" s="223"/>
      <c r="AP88" s="223"/>
      <c r="AQ88" s="223"/>
      <c r="AR88" s="223"/>
      <c r="AS88" s="223"/>
      <c r="AT88" s="223"/>
      <c r="AU88" s="223"/>
      <c r="AV88" s="223"/>
      <c r="AW88" s="223"/>
      <c r="AX88" s="223">
        <f t="shared" si="9"/>
        <v>0</v>
      </c>
      <c r="AY88" s="223"/>
      <c r="AZ88" s="223"/>
      <c r="BA88" s="223"/>
      <c r="BB88" s="223"/>
      <c r="BC88" s="223"/>
      <c r="BD88" s="223"/>
      <c r="BE88" s="223"/>
      <c r="BF88" s="223">
        <v>0</v>
      </c>
      <c r="BG88" s="223"/>
    </row>
    <row r="89" spans="1:59" s="185" customFormat="1" ht="78" hidden="1" x14ac:dyDescent="0.3">
      <c r="A89" s="213">
        <v>86</v>
      </c>
      <c r="B89" s="214" t="str">
        <f>[4]LT!E$3</f>
        <v>LT1. TURISMO, PATRIMONIO TERRITORIAL E IDENTIDAD VALLECAUCANA</v>
      </c>
      <c r="C89" s="220" t="str">
        <f>[4]LA!F$5</f>
        <v>LA103. CULTURA Y ARTE PARA LA IDENTIDAD VALLECAUCANA</v>
      </c>
      <c r="D89" s="220" t="str">
        <f>[4]Pg!$F$10</f>
        <v>Pg10303. Fortalecimiento de la Infraestructura Cultural del Valle del Cauca</v>
      </c>
      <c r="E89" s="220" t="s">
        <v>5076</v>
      </c>
      <c r="F89" s="220" t="s">
        <v>5213</v>
      </c>
      <c r="G89" s="220" t="s">
        <v>236</v>
      </c>
      <c r="H89" s="220" t="s">
        <v>4466</v>
      </c>
      <c r="I89" s="220" t="s">
        <v>217</v>
      </c>
      <c r="J89" s="220"/>
      <c r="K89" s="220" t="s">
        <v>85</v>
      </c>
      <c r="L89" s="221">
        <v>70000</v>
      </c>
      <c r="M89" s="221">
        <v>2019</v>
      </c>
      <c r="N89" s="221">
        <v>90000</v>
      </c>
      <c r="O89" s="221">
        <v>75000</v>
      </c>
      <c r="P89" s="221">
        <v>80000</v>
      </c>
      <c r="Q89" s="221">
        <v>85000</v>
      </c>
      <c r="R89" s="222">
        <v>90000</v>
      </c>
      <c r="S89" s="223">
        <f t="shared" si="8"/>
        <v>240000000</v>
      </c>
      <c r="T89" s="223">
        <f t="shared" si="6"/>
        <v>60000000</v>
      </c>
      <c r="U89" s="223"/>
      <c r="V89" s="223"/>
      <c r="W89" s="223"/>
      <c r="X89" s="223"/>
      <c r="Y89" s="223"/>
      <c r="Z89" s="223"/>
      <c r="AA89" s="223"/>
      <c r="AB89" s="223">
        <v>60000000</v>
      </c>
      <c r="AC89" s="223"/>
      <c r="AD89" s="223">
        <f t="shared" si="5"/>
        <v>60000000</v>
      </c>
      <c r="AE89" s="223"/>
      <c r="AF89" s="223"/>
      <c r="AG89" s="223"/>
      <c r="AH89" s="223"/>
      <c r="AI89" s="223"/>
      <c r="AJ89" s="223"/>
      <c r="AK89" s="223"/>
      <c r="AL89" s="223">
        <v>60000000</v>
      </c>
      <c r="AM89" s="223"/>
      <c r="AN89" s="223">
        <f t="shared" si="7"/>
        <v>60000000</v>
      </c>
      <c r="AO89" s="223"/>
      <c r="AP89" s="223"/>
      <c r="AQ89" s="223"/>
      <c r="AR89" s="223"/>
      <c r="AS89" s="223"/>
      <c r="AT89" s="223"/>
      <c r="AU89" s="223"/>
      <c r="AV89" s="223">
        <v>60000000</v>
      </c>
      <c r="AW89" s="223"/>
      <c r="AX89" s="223">
        <f t="shared" si="9"/>
        <v>60000000</v>
      </c>
      <c r="AY89" s="223"/>
      <c r="AZ89" s="223"/>
      <c r="BA89" s="223"/>
      <c r="BB89" s="223"/>
      <c r="BC89" s="223"/>
      <c r="BD89" s="223"/>
      <c r="BE89" s="223"/>
      <c r="BF89" s="223">
        <v>60000000</v>
      </c>
      <c r="BG89" s="223"/>
    </row>
    <row r="90" spans="1:59" s="185" customFormat="1" ht="78" hidden="1" x14ac:dyDescent="0.3">
      <c r="A90" s="213">
        <v>87</v>
      </c>
      <c r="B90" s="214" t="str">
        <f>[4]LT!E$3</f>
        <v>LT1. TURISMO, PATRIMONIO TERRITORIAL E IDENTIDAD VALLECAUCANA</v>
      </c>
      <c r="C90" s="220" t="str">
        <f>[4]LA!F$5</f>
        <v>LA103. CULTURA Y ARTE PARA LA IDENTIDAD VALLECAUCANA</v>
      </c>
      <c r="D90" s="220" t="str">
        <f>[4]Pg!$F$10</f>
        <v>Pg10303. Fortalecimiento de la Infraestructura Cultural del Valle del Cauca</v>
      </c>
      <c r="E90" s="220" t="s">
        <v>5076</v>
      </c>
      <c r="F90" s="220" t="s">
        <v>5213</v>
      </c>
      <c r="G90" s="220" t="s">
        <v>237</v>
      </c>
      <c r="H90" s="220" t="s">
        <v>4467</v>
      </c>
      <c r="I90" s="220" t="s">
        <v>217</v>
      </c>
      <c r="J90" s="220"/>
      <c r="K90" s="220" t="s">
        <v>85</v>
      </c>
      <c r="L90" s="221">
        <v>0</v>
      </c>
      <c r="M90" s="221">
        <v>2019</v>
      </c>
      <c r="N90" s="221">
        <v>4</v>
      </c>
      <c r="O90" s="221">
        <v>1</v>
      </c>
      <c r="P90" s="221">
        <v>2</v>
      </c>
      <c r="Q90" s="221">
        <v>3</v>
      </c>
      <c r="R90" s="222">
        <v>4</v>
      </c>
      <c r="S90" s="223">
        <f t="shared" si="8"/>
        <v>28003917746</v>
      </c>
      <c r="T90" s="223">
        <f t="shared" si="6"/>
        <v>995431581</v>
      </c>
      <c r="U90" s="223"/>
      <c r="V90" s="223"/>
      <c r="W90" s="223"/>
      <c r="X90" s="223"/>
      <c r="Y90" s="223"/>
      <c r="Z90" s="223"/>
      <c r="AA90" s="223"/>
      <c r="AB90" s="223">
        <v>995431581</v>
      </c>
      <c r="AC90" s="223"/>
      <c r="AD90" s="223">
        <f t="shared" si="5"/>
        <v>17955961599</v>
      </c>
      <c r="AE90" s="223"/>
      <c r="AF90" s="223"/>
      <c r="AG90" s="223"/>
      <c r="AH90" s="223"/>
      <c r="AI90" s="223"/>
      <c r="AJ90" s="223"/>
      <c r="AK90" s="223"/>
      <c r="AL90" s="223">
        <v>17955961599</v>
      </c>
      <c r="AM90" s="223"/>
      <c r="AN90" s="223">
        <f t="shared" si="7"/>
        <v>1464474623</v>
      </c>
      <c r="AO90" s="223"/>
      <c r="AP90" s="223"/>
      <c r="AQ90" s="223"/>
      <c r="AR90" s="223"/>
      <c r="AS90" s="223"/>
      <c r="AT90" s="223"/>
      <c r="AU90" s="223"/>
      <c r="AV90" s="223">
        <v>1464474623</v>
      </c>
      <c r="AW90" s="223"/>
      <c r="AX90" s="223">
        <f t="shared" si="9"/>
        <v>7588049943</v>
      </c>
      <c r="AY90" s="223"/>
      <c r="AZ90" s="223"/>
      <c r="BA90" s="223"/>
      <c r="BB90" s="223"/>
      <c r="BC90" s="223"/>
      <c r="BD90" s="223"/>
      <c r="BE90" s="223"/>
      <c r="BF90" s="223">
        <v>7588049943</v>
      </c>
      <c r="BG90" s="223"/>
    </row>
    <row r="91" spans="1:59" s="185" customFormat="1" ht="78" hidden="1" x14ac:dyDescent="0.3">
      <c r="A91" s="213">
        <v>88</v>
      </c>
      <c r="B91" s="214" t="str">
        <f>[4]LT!E$3</f>
        <v>LT1. TURISMO, PATRIMONIO TERRITORIAL E IDENTIDAD VALLECAUCANA</v>
      </c>
      <c r="C91" s="220" t="str">
        <f>[4]LA!F$5</f>
        <v>LA103. CULTURA Y ARTE PARA LA IDENTIDAD VALLECAUCANA</v>
      </c>
      <c r="D91" s="220" t="str">
        <f>[4]Pg!$F$10</f>
        <v>Pg10303. Fortalecimiento de la Infraestructura Cultural del Valle del Cauca</v>
      </c>
      <c r="E91" s="220" t="s">
        <v>5076</v>
      </c>
      <c r="F91" s="220" t="s">
        <v>5213</v>
      </c>
      <c r="G91" s="220" t="s">
        <v>239</v>
      </c>
      <c r="H91" s="220" t="s">
        <v>4468</v>
      </c>
      <c r="I91" s="220" t="s">
        <v>217</v>
      </c>
      <c r="J91" s="220"/>
      <c r="K91" s="220" t="s">
        <v>85</v>
      </c>
      <c r="L91" s="224">
        <v>0.7</v>
      </c>
      <c r="M91" s="221">
        <v>2019</v>
      </c>
      <c r="N91" s="224">
        <v>0.9</v>
      </c>
      <c r="O91" s="221">
        <v>75</v>
      </c>
      <c r="P91" s="221">
        <v>80</v>
      </c>
      <c r="Q91" s="221">
        <v>85</v>
      </c>
      <c r="R91" s="222">
        <v>90</v>
      </c>
      <c r="S91" s="223">
        <f t="shared" si="8"/>
        <v>180000000</v>
      </c>
      <c r="T91" s="223">
        <f t="shared" si="6"/>
        <v>120000000</v>
      </c>
      <c r="U91" s="223">
        <v>100000000</v>
      </c>
      <c r="V91" s="223">
        <v>10000000</v>
      </c>
      <c r="W91" s="223"/>
      <c r="X91" s="223"/>
      <c r="Y91" s="223"/>
      <c r="Z91" s="223"/>
      <c r="AA91" s="223"/>
      <c r="AB91" s="223"/>
      <c r="AC91" s="223">
        <v>10000000</v>
      </c>
      <c r="AD91" s="223">
        <f t="shared" si="5"/>
        <v>20000000</v>
      </c>
      <c r="AE91" s="223"/>
      <c r="AF91" s="223">
        <v>10000000</v>
      </c>
      <c r="AG91" s="223"/>
      <c r="AH91" s="223"/>
      <c r="AI91" s="223"/>
      <c r="AJ91" s="223"/>
      <c r="AK91" s="223"/>
      <c r="AL91" s="223"/>
      <c r="AM91" s="223">
        <v>10000000</v>
      </c>
      <c r="AN91" s="223">
        <f t="shared" si="7"/>
        <v>20000000</v>
      </c>
      <c r="AO91" s="223"/>
      <c r="AP91" s="223">
        <v>10000000</v>
      </c>
      <c r="AQ91" s="223"/>
      <c r="AR91" s="223"/>
      <c r="AS91" s="223"/>
      <c r="AT91" s="223"/>
      <c r="AU91" s="223"/>
      <c r="AV91" s="223"/>
      <c r="AW91" s="223">
        <v>10000000</v>
      </c>
      <c r="AX91" s="223">
        <f t="shared" si="9"/>
        <v>20000000</v>
      </c>
      <c r="AY91" s="223"/>
      <c r="AZ91" s="223">
        <v>10000000</v>
      </c>
      <c r="BA91" s="223"/>
      <c r="BB91" s="223"/>
      <c r="BC91" s="223"/>
      <c r="BD91" s="223"/>
      <c r="BE91" s="223"/>
      <c r="BF91" s="223">
        <v>0</v>
      </c>
      <c r="BG91" s="223">
        <v>10000000</v>
      </c>
    </row>
    <row r="92" spans="1:59" s="185" customFormat="1" ht="78" hidden="1" x14ac:dyDescent="0.3">
      <c r="A92" s="213">
        <v>89</v>
      </c>
      <c r="B92" s="214" t="str">
        <f>[4]LT!E$3</f>
        <v>LT1. TURISMO, PATRIMONIO TERRITORIAL E IDENTIDAD VALLECAUCANA</v>
      </c>
      <c r="C92" s="220" t="str">
        <f>[4]LA!F$5</f>
        <v>LA103. CULTURA Y ARTE PARA LA IDENTIDAD VALLECAUCANA</v>
      </c>
      <c r="D92" s="220" t="str">
        <f>[4]Pg!$F$10</f>
        <v>Pg10303. Fortalecimiento de la Infraestructura Cultural del Valle del Cauca</v>
      </c>
      <c r="E92" s="220" t="s">
        <v>5076</v>
      </c>
      <c r="F92" s="220" t="s">
        <v>5213</v>
      </c>
      <c r="G92" s="220" t="s">
        <v>240</v>
      </c>
      <c r="H92" s="220" t="s">
        <v>4469</v>
      </c>
      <c r="I92" s="220" t="s">
        <v>242</v>
      </c>
      <c r="J92" s="220"/>
      <c r="K92" s="220" t="s">
        <v>85</v>
      </c>
      <c r="L92" s="221">
        <v>0</v>
      </c>
      <c r="M92" s="221">
        <v>2019</v>
      </c>
      <c r="N92" s="221">
        <v>10</v>
      </c>
      <c r="O92" s="221">
        <v>0</v>
      </c>
      <c r="P92" s="221">
        <v>2</v>
      </c>
      <c r="Q92" s="221">
        <v>3</v>
      </c>
      <c r="R92" s="222">
        <v>5</v>
      </c>
      <c r="S92" s="223">
        <f t="shared" si="8"/>
        <v>300000000</v>
      </c>
      <c r="T92" s="223">
        <f t="shared" si="6"/>
        <v>0</v>
      </c>
      <c r="U92" s="223"/>
      <c r="V92" s="223"/>
      <c r="W92" s="223"/>
      <c r="X92" s="223"/>
      <c r="Y92" s="223"/>
      <c r="Z92" s="223"/>
      <c r="AA92" s="223"/>
      <c r="AB92" s="223"/>
      <c r="AC92" s="223"/>
      <c r="AD92" s="223">
        <f t="shared" si="5"/>
        <v>80000000</v>
      </c>
      <c r="AE92" s="223">
        <v>80000000</v>
      </c>
      <c r="AF92" s="223"/>
      <c r="AG92" s="223"/>
      <c r="AH92" s="223"/>
      <c r="AI92" s="223"/>
      <c r="AJ92" s="223"/>
      <c r="AK92" s="223"/>
      <c r="AL92" s="223"/>
      <c r="AM92" s="223"/>
      <c r="AN92" s="223">
        <f t="shared" si="7"/>
        <v>100000000</v>
      </c>
      <c r="AO92" s="223">
        <v>100000000</v>
      </c>
      <c r="AP92" s="223"/>
      <c r="AQ92" s="223"/>
      <c r="AR92" s="223"/>
      <c r="AS92" s="223"/>
      <c r="AT92" s="223"/>
      <c r="AU92" s="223"/>
      <c r="AV92" s="223"/>
      <c r="AW92" s="223"/>
      <c r="AX92" s="223">
        <f t="shared" si="9"/>
        <v>120000000</v>
      </c>
      <c r="AY92" s="223">
        <v>120000000</v>
      </c>
      <c r="AZ92" s="223"/>
      <c r="BA92" s="223"/>
      <c r="BB92" s="223"/>
      <c r="BC92" s="223"/>
      <c r="BD92" s="223"/>
      <c r="BE92" s="223"/>
      <c r="BF92" s="223">
        <v>0</v>
      </c>
      <c r="BG92" s="223"/>
    </row>
    <row r="93" spans="1:59" s="185" customFormat="1" ht="52" hidden="1" x14ac:dyDescent="0.3">
      <c r="A93" s="213">
        <v>90</v>
      </c>
      <c r="B93" s="230" t="str">
        <f>[4]LT!E$4</f>
        <v>LT2. VALLE DEL CAUCA TERRITORIO DE INTEGRACIÓN SOCIAL PARA LA PAZ</v>
      </c>
      <c r="C93" s="220" t="str">
        <f>[4]LA!F$6</f>
        <v>LA201. JUSTICIA, SEGURIDAD Y CONVIVENCIA</v>
      </c>
      <c r="D93" s="220" t="str">
        <f>[4]Pg!$F$11</f>
        <v>Pg20101. Justicia y Seguridad con Inclusión y Equidad</v>
      </c>
      <c r="E93" s="220" t="s">
        <v>5077</v>
      </c>
      <c r="F93" s="220" t="s">
        <v>5214</v>
      </c>
      <c r="G93" s="220" t="s">
        <v>1335</v>
      </c>
      <c r="H93" s="220" t="s">
        <v>4470</v>
      </c>
      <c r="I93" s="220" t="s">
        <v>249</v>
      </c>
      <c r="J93" s="220"/>
      <c r="K93" s="220" t="s">
        <v>85</v>
      </c>
      <c r="L93" s="221">
        <v>5</v>
      </c>
      <c r="M93" s="221">
        <v>2019</v>
      </c>
      <c r="N93" s="221">
        <v>3</v>
      </c>
      <c r="O93" s="221">
        <v>0</v>
      </c>
      <c r="P93" s="221">
        <v>1</v>
      </c>
      <c r="Q93" s="221">
        <v>2</v>
      </c>
      <c r="R93" s="222">
        <v>3</v>
      </c>
      <c r="S93" s="223">
        <f t="shared" si="8"/>
        <v>252000000</v>
      </c>
      <c r="T93" s="223">
        <f t="shared" si="6"/>
        <v>0</v>
      </c>
      <c r="U93" s="223"/>
      <c r="V93" s="223">
        <v>0</v>
      </c>
      <c r="W93" s="223"/>
      <c r="X93" s="223"/>
      <c r="Y93" s="223"/>
      <c r="Z93" s="223"/>
      <c r="AA93" s="223"/>
      <c r="AB93" s="223"/>
      <c r="AC93" s="223"/>
      <c r="AD93" s="223">
        <f t="shared" si="5"/>
        <v>84000000</v>
      </c>
      <c r="AE93" s="223"/>
      <c r="AF93" s="223">
        <v>84000000</v>
      </c>
      <c r="AG93" s="223"/>
      <c r="AH93" s="223"/>
      <c r="AI93" s="223"/>
      <c r="AJ93" s="223"/>
      <c r="AK93" s="223"/>
      <c r="AL93" s="223"/>
      <c r="AM93" s="223"/>
      <c r="AN93" s="223">
        <f t="shared" si="7"/>
        <v>84000000</v>
      </c>
      <c r="AO93" s="223"/>
      <c r="AP93" s="223">
        <v>84000000</v>
      </c>
      <c r="AQ93" s="223"/>
      <c r="AR93" s="223"/>
      <c r="AS93" s="223"/>
      <c r="AT93" s="223"/>
      <c r="AU93" s="223"/>
      <c r="AV93" s="223"/>
      <c r="AW93" s="223"/>
      <c r="AX93" s="223">
        <f t="shared" si="9"/>
        <v>84000000</v>
      </c>
      <c r="AY93" s="223"/>
      <c r="AZ93" s="223">
        <v>84000000</v>
      </c>
      <c r="BA93" s="223"/>
      <c r="BB93" s="223"/>
      <c r="BC93" s="223"/>
      <c r="BD93" s="223"/>
      <c r="BE93" s="223"/>
      <c r="BF93" s="223">
        <v>0</v>
      </c>
      <c r="BG93" s="223"/>
    </row>
    <row r="94" spans="1:59" s="185" customFormat="1" ht="52" hidden="1" x14ac:dyDescent="0.3">
      <c r="A94" s="213">
        <v>91</v>
      </c>
      <c r="B94" s="230" t="str">
        <f>[4]LT!E$4</f>
        <v>LT2. VALLE DEL CAUCA TERRITORIO DE INTEGRACIÓN SOCIAL PARA LA PAZ</v>
      </c>
      <c r="C94" s="220" t="str">
        <f>[4]LA!F$6</f>
        <v>LA201. JUSTICIA, SEGURIDAD Y CONVIVENCIA</v>
      </c>
      <c r="D94" s="220" t="str">
        <f>[4]Pg!$F$11</f>
        <v>Pg20101. Justicia y Seguridad con Inclusión y Equidad</v>
      </c>
      <c r="E94" s="220" t="s">
        <v>5077</v>
      </c>
      <c r="F94" s="220" t="s">
        <v>5214</v>
      </c>
      <c r="G94" s="220" t="s">
        <v>1334</v>
      </c>
      <c r="H94" s="220" t="s">
        <v>4471</v>
      </c>
      <c r="I94" s="220" t="s">
        <v>249</v>
      </c>
      <c r="J94" s="220"/>
      <c r="K94" s="241" t="s">
        <v>85</v>
      </c>
      <c r="L94" s="221">
        <v>1</v>
      </c>
      <c r="M94" s="221">
        <v>2019</v>
      </c>
      <c r="N94" s="221">
        <v>1</v>
      </c>
      <c r="O94" s="221">
        <v>0</v>
      </c>
      <c r="P94" s="221">
        <v>1</v>
      </c>
      <c r="Q94" s="221">
        <v>1</v>
      </c>
      <c r="R94" s="221">
        <v>1</v>
      </c>
      <c r="S94" s="223">
        <f t="shared" si="8"/>
        <v>324000000</v>
      </c>
      <c r="T94" s="223">
        <f t="shared" si="6"/>
        <v>0</v>
      </c>
      <c r="U94" s="223"/>
      <c r="V94" s="223">
        <v>0</v>
      </c>
      <c r="W94" s="223"/>
      <c r="X94" s="223"/>
      <c r="Y94" s="223"/>
      <c r="Z94" s="223"/>
      <c r="AA94" s="223"/>
      <c r="AB94" s="223"/>
      <c r="AC94" s="223"/>
      <c r="AD94" s="223">
        <f t="shared" si="5"/>
        <v>108000000</v>
      </c>
      <c r="AE94" s="223"/>
      <c r="AF94" s="223">
        <v>108000000</v>
      </c>
      <c r="AG94" s="223"/>
      <c r="AH94" s="223"/>
      <c r="AI94" s="223"/>
      <c r="AJ94" s="223"/>
      <c r="AK94" s="223"/>
      <c r="AL94" s="223"/>
      <c r="AM94" s="223"/>
      <c r="AN94" s="223">
        <f t="shared" si="7"/>
        <v>108000000</v>
      </c>
      <c r="AO94" s="223"/>
      <c r="AP94" s="223">
        <v>108000000</v>
      </c>
      <c r="AQ94" s="223"/>
      <c r="AR94" s="223"/>
      <c r="AS94" s="223"/>
      <c r="AT94" s="223"/>
      <c r="AU94" s="223"/>
      <c r="AV94" s="223"/>
      <c r="AW94" s="223"/>
      <c r="AX94" s="223">
        <f t="shared" si="9"/>
        <v>108000000</v>
      </c>
      <c r="AY94" s="223"/>
      <c r="AZ94" s="223">
        <v>108000000</v>
      </c>
      <c r="BA94" s="223"/>
      <c r="BB94" s="223"/>
      <c r="BC94" s="223"/>
      <c r="BD94" s="223"/>
      <c r="BE94" s="223"/>
      <c r="BF94" s="223">
        <v>0</v>
      </c>
      <c r="BG94" s="223"/>
    </row>
    <row r="95" spans="1:59" s="185" customFormat="1" ht="78" hidden="1" x14ac:dyDescent="0.3">
      <c r="A95" s="213">
        <v>92</v>
      </c>
      <c r="B95" s="230" t="str">
        <f>[4]LT!E$4</f>
        <v>LT2. VALLE DEL CAUCA TERRITORIO DE INTEGRACIÓN SOCIAL PARA LA PAZ</v>
      </c>
      <c r="C95" s="220" t="str">
        <f>[4]LA!F$6</f>
        <v>LA201. JUSTICIA, SEGURIDAD Y CONVIVENCIA</v>
      </c>
      <c r="D95" s="220" t="str">
        <f>[4]Pg!$F$11</f>
        <v>Pg20101. Justicia y Seguridad con Inclusión y Equidad</v>
      </c>
      <c r="E95" s="220" t="s">
        <v>5077</v>
      </c>
      <c r="F95" s="220" t="s">
        <v>5215</v>
      </c>
      <c r="G95" s="220" t="s">
        <v>1336</v>
      </c>
      <c r="H95" s="220" t="s">
        <v>4472</v>
      </c>
      <c r="I95" s="220" t="s">
        <v>249</v>
      </c>
      <c r="J95" s="220"/>
      <c r="K95" s="220" t="s">
        <v>85</v>
      </c>
      <c r="L95" s="221">
        <v>40</v>
      </c>
      <c r="M95" s="221">
        <v>2019</v>
      </c>
      <c r="N95" s="221">
        <v>42</v>
      </c>
      <c r="O95" s="221">
        <v>0</v>
      </c>
      <c r="P95" s="221">
        <v>42</v>
      </c>
      <c r="Q95" s="221">
        <v>42</v>
      </c>
      <c r="R95" s="222">
        <v>42</v>
      </c>
      <c r="S95" s="223">
        <f t="shared" si="8"/>
        <v>216000000</v>
      </c>
      <c r="T95" s="223">
        <f t="shared" si="6"/>
        <v>0</v>
      </c>
      <c r="U95" s="223"/>
      <c r="V95" s="223">
        <v>0</v>
      </c>
      <c r="W95" s="223"/>
      <c r="X95" s="223"/>
      <c r="Y95" s="223"/>
      <c r="Z95" s="223"/>
      <c r="AA95" s="223"/>
      <c r="AB95" s="223"/>
      <c r="AC95" s="223"/>
      <c r="AD95" s="223">
        <f t="shared" si="5"/>
        <v>72000000</v>
      </c>
      <c r="AE95" s="223"/>
      <c r="AF95" s="223">
        <v>72000000</v>
      </c>
      <c r="AG95" s="223"/>
      <c r="AH95" s="223"/>
      <c r="AI95" s="223"/>
      <c r="AJ95" s="223"/>
      <c r="AK95" s="223"/>
      <c r="AL95" s="223"/>
      <c r="AM95" s="223"/>
      <c r="AN95" s="223">
        <f t="shared" si="7"/>
        <v>72000000</v>
      </c>
      <c r="AO95" s="223"/>
      <c r="AP95" s="223">
        <v>72000000</v>
      </c>
      <c r="AQ95" s="223"/>
      <c r="AR95" s="223"/>
      <c r="AS95" s="223"/>
      <c r="AT95" s="223"/>
      <c r="AU95" s="223"/>
      <c r="AV95" s="223"/>
      <c r="AW95" s="223"/>
      <c r="AX95" s="223">
        <f t="shared" si="9"/>
        <v>72000000</v>
      </c>
      <c r="AY95" s="223"/>
      <c r="AZ95" s="223">
        <v>72000000</v>
      </c>
      <c r="BA95" s="223"/>
      <c r="BB95" s="223"/>
      <c r="BC95" s="223"/>
      <c r="BD95" s="223"/>
      <c r="BE95" s="223"/>
      <c r="BF95" s="223">
        <v>0</v>
      </c>
      <c r="BG95" s="223"/>
    </row>
    <row r="96" spans="1:59" s="185" customFormat="1" ht="78" hidden="1" x14ac:dyDescent="0.3">
      <c r="A96" s="213">
        <v>93</v>
      </c>
      <c r="B96" s="230" t="str">
        <f>[4]LT!E$4</f>
        <v>LT2. VALLE DEL CAUCA TERRITORIO DE INTEGRACIÓN SOCIAL PARA LA PAZ</v>
      </c>
      <c r="C96" s="220" t="str">
        <f>[4]LA!F$6</f>
        <v>LA201. JUSTICIA, SEGURIDAD Y CONVIVENCIA</v>
      </c>
      <c r="D96" s="220" t="str">
        <f>[4]Pg!$F$11</f>
        <v>Pg20101. Justicia y Seguridad con Inclusión y Equidad</v>
      </c>
      <c r="E96" s="220" t="s">
        <v>5077</v>
      </c>
      <c r="F96" s="220" t="s">
        <v>5215</v>
      </c>
      <c r="G96" s="220" t="s">
        <v>1336</v>
      </c>
      <c r="H96" s="220" t="s">
        <v>4473</v>
      </c>
      <c r="I96" s="220" t="s">
        <v>249</v>
      </c>
      <c r="J96" s="220"/>
      <c r="K96" s="220" t="s">
        <v>85</v>
      </c>
      <c r="L96" s="224">
        <v>1</v>
      </c>
      <c r="M96" s="221">
        <v>2019</v>
      </c>
      <c r="N96" s="224">
        <v>1</v>
      </c>
      <c r="O96" s="221">
        <v>0</v>
      </c>
      <c r="P96" s="221">
        <v>100</v>
      </c>
      <c r="Q96" s="221">
        <v>100</v>
      </c>
      <c r="R96" s="222">
        <v>100</v>
      </c>
      <c r="S96" s="223">
        <f t="shared" si="8"/>
        <v>300000000</v>
      </c>
      <c r="T96" s="223">
        <f t="shared" si="6"/>
        <v>0</v>
      </c>
      <c r="U96" s="223"/>
      <c r="V96" s="223">
        <v>0</v>
      </c>
      <c r="W96" s="223"/>
      <c r="X96" s="223"/>
      <c r="Y96" s="223"/>
      <c r="Z96" s="223"/>
      <c r="AA96" s="223"/>
      <c r="AB96" s="223"/>
      <c r="AC96" s="223"/>
      <c r="AD96" s="223">
        <f t="shared" si="5"/>
        <v>100000000</v>
      </c>
      <c r="AE96" s="223"/>
      <c r="AF96" s="223">
        <v>100000000</v>
      </c>
      <c r="AG96" s="223"/>
      <c r="AH96" s="223"/>
      <c r="AI96" s="223"/>
      <c r="AJ96" s="223"/>
      <c r="AK96" s="223"/>
      <c r="AL96" s="223"/>
      <c r="AM96" s="223"/>
      <c r="AN96" s="223">
        <f t="shared" si="7"/>
        <v>100000000</v>
      </c>
      <c r="AO96" s="223"/>
      <c r="AP96" s="223">
        <v>100000000</v>
      </c>
      <c r="AQ96" s="223"/>
      <c r="AR96" s="223"/>
      <c r="AS96" s="223"/>
      <c r="AT96" s="223"/>
      <c r="AU96" s="223"/>
      <c r="AV96" s="223"/>
      <c r="AW96" s="223"/>
      <c r="AX96" s="223">
        <f t="shared" si="9"/>
        <v>100000000</v>
      </c>
      <c r="AY96" s="223"/>
      <c r="AZ96" s="223">
        <v>100000000</v>
      </c>
      <c r="BA96" s="223"/>
      <c r="BB96" s="223"/>
      <c r="BC96" s="223"/>
      <c r="BD96" s="223"/>
      <c r="BE96" s="223"/>
      <c r="BF96" s="223">
        <v>0</v>
      </c>
      <c r="BG96" s="223"/>
    </row>
    <row r="97" spans="1:59" s="185" customFormat="1" ht="52" hidden="1" x14ac:dyDescent="0.3">
      <c r="A97" s="213">
        <v>94</v>
      </c>
      <c r="B97" s="230" t="str">
        <f>[4]LT!E$4</f>
        <v>LT2. VALLE DEL CAUCA TERRITORIO DE INTEGRACIÓN SOCIAL PARA LA PAZ</v>
      </c>
      <c r="C97" s="220" t="str">
        <f>[4]LA!F$6</f>
        <v>LA201. JUSTICIA, SEGURIDAD Y CONVIVENCIA</v>
      </c>
      <c r="D97" s="220" t="str">
        <f>[4]Pg!$F$12</f>
        <v>Pg20102. Convivencia y Resolución Pacífica de Conflictos</v>
      </c>
      <c r="E97" s="220" t="s">
        <v>5078</v>
      </c>
      <c r="F97" s="220" t="s">
        <v>5216</v>
      </c>
      <c r="G97" s="220" t="s">
        <v>1835</v>
      </c>
      <c r="H97" s="220" t="s">
        <v>4474</v>
      </c>
      <c r="I97" s="220" t="s">
        <v>249</v>
      </c>
      <c r="J97" s="220"/>
      <c r="K97" s="220" t="s">
        <v>85</v>
      </c>
      <c r="L97" s="221">
        <v>1</v>
      </c>
      <c r="M97" s="221">
        <v>2019</v>
      </c>
      <c r="N97" s="221">
        <v>1</v>
      </c>
      <c r="O97" s="221">
        <v>0</v>
      </c>
      <c r="P97" s="221">
        <v>1</v>
      </c>
      <c r="Q97" s="221">
        <v>1</v>
      </c>
      <c r="R97" s="222">
        <v>1</v>
      </c>
      <c r="S97" s="223">
        <f t="shared" si="8"/>
        <v>7338517625.7000008</v>
      </c>
      <c r="T97" s="223">
        <f t="shared" si="6"/>
        <v>0</v>
      </c>
      <c r="U97" s="223"/>
      <c r="V97" s="223">
        <v>0</v>
      </c>
      <c r="W97" s="223"/>
      <c r="X97" s="223"/>
      <c r="Y97" s="223"/>
      <c r="Z97" s="223"/>
      <c r="AA97" s="223"/>
      <c r="AB97" s="223"/>
      <c r="AC97" s="223"/>
      <c r="AD97" s="223">
        <f t="shared" si="5"/>
        <v>5029410382</v>
      </c>
      <c r="AE97" s="223"/>
      <c r="AF97" s="223">
        <v>5029410382</v>
      </c>
      <c r="AG97" s="223"/>
      <c r="AH97" s="223"/>
      <c r="AI97" s="223"/>
      <c r="AJ97" s="223"/>
      <c r="AK97" s="223"/>
      <c r="AL97" s="223"/>
      <c r="AM97" s="223"/>
      <c r="AN97" s="223">
        <f t="shared" si="7"/>
        <v>1809107243.7000008</v>
      </c>
      <c r="AO97" s="223"/>
      <c r="AP97" s="223">
        <f>500000000+11812051276.7-10502944033</f>
        <v>1809107243.7000008</v>
      </c>
      <c r="AQ97" s="223"/>
      <c r="AR97" s="223"/>
      <c r="AS97" s="223"/>
      <c r="AT97" s="223"/>
      <c r="AU97" s="223"/>
      <c r="AV97" s="223"/>
      <c r="AW97" s="223"/>
      <c r="AX97" s="223">
        <f t="shared" si="9"/>
        <v>500000000</v>
      </c>
      <c r="AY97" s="223"/>
      <c r="AZ97" s="223">
        <f>500000000</f>
        <v>500000000</v>
      </c>
      <c r="BA97" s="223"/>
      <c r="BB97" s="223"/>
      <c r="BC97" s="223"/>
      <c r="BD97" s="223"/>
      <c r="BE97" s="223"/>
      <c r="BF97" s="223">
        <v>0</v>
      </c>
      <c r="BG97" s="223"/>
    </row>
    <row r="98" spans="1:59" s="185" customFormat="1" ht="52" hidden="1" x14ac:dyDescent="0.3">
      <c r="A98" s="213">
        <v>95</v>
      </c>
      <c r="B98" s="230" t="str">
        <f>[4]LT!E$4</f>
        <v>LT2. VALLE DEL CAUCA TERRITORIO DE INTEGRACIÓN SOCIAL PARA LA PAZ</v>
      </c>
      <c r="C98" s="220" t="str">
        <f>[4]LA!F$6</f>
        <v>LA201. JUSTICIA, SEGURIDAD Y CONVIVENCIA</v>
      </c>
      <c r="D98" s="220" t="str">
        <f>[4]Pg!$F$12</f>
        <v>Pg20102. Convivencia y Resolución Pacífica de Conflictos</v>
      </c>
      <c r="E98" s="220" t="s">
        <v>5078</v>
      </c>
      <c r="F98" s="220" t="s">
        <v>5216</v>
      </c>
      <c r="G98" s="220" t="s">
        <v>1835</v>
      </c>
      <c r="H98" s="220" t="s">
        <v>4475</v>
      </c>
      <c r="I98" s="220" t="s">
        <v>249</v>
      </c>
      <c r="J98" s="220"/>
      <c r="K98" s="220" t="s">
        <v>85</v>
      </c>
      <c r="L98" s="221">
        <v>1</v>
      </c>
      <c r="M98" s="221">
        <v>2019</v>
      </c>
      <c r="N98" s="221">
        <v>1</v>
      </c>
      <c r="O98" s="221">
        <v>0</v>
      </c>
      <c r="P98" s="221">
        <v>1</v>
      </c>
      <c r="Q98" s="221">
        <v>1</v>
      </c>
      <c r="R98" s="222">
        <v>1</v>
      </c>
      <c r="S98" s="223">
        <f t="shared" si="8"/>
        <v>330000000</v>
      </c>
      <c r="T98" s="223">
        <f t="shared" si="6"/>
        <v>0</v>
      </c>
      <c r="U98" s="223"/>
      <c r="V98" s="223"/>
      <c r="W98" s="223"/>
      <c r="X98" s="223"/>
      <c r="Y98" s="223"/>
      <c r="Z98" s="223"/>
      <c r="AA98" s="223"/>
      <c r="AB98" s="223">
        <v>0</v>
      </c>
      <c r="AC98" s="223"/>
      <c r="AD98" s="223">
        <f t="shared" si="5"/>
        <v>100000000</v>
      </c>
      <c r="AE98" s="223">
        <v>100000000</v>
      </c>
      <c r="AF98" s="223"/>
      <c r="AG98" s="223"/>
      <c r="AH98" s="223"/>
      <c r="AI98" s="223"/>
      <c r="AJ98" s="223"/>
      <c r="AK98" s="223"/>
      <c r="AL98" s="223"/>
      <c r="AM98" s="223"/>
      <c r="AN98" s="223">
        <f t="shared" si="7"/>
        <v>100000000</v>
      </c>
      <c r="AO98" s="223">
        <v>100000000</v>
      </c>
      <c r="AP98" s="223"/>
      <c r="AQ98" s="223"/>
      <c r="AR98" s="223"/>
      <c r="AS98" s="223"/>
      <c r="AT98" s="223"/>
      <c r="AU98" s="223"/>
      <c r="AV98" s="223"/>
      <c r="AW98" s="223"/>
      <c r="AX98" s="223">
        <f t="shared" si="9"/>
        <v>130000000</v>
      </c>
      <c r="AY98" s="223">
        <v>130000000</v>
      </c>
      <c r="AZ98" s="223"/>
      <c r="BA98" s="223"/>
      <c r="BB98" s="223"/>
      <c r="BC98" s="223"/>
      <c r="BD98" s="223"/>
      <c r="BE98" s="223"/>
      <c r="BF98" s="223">
        <v>0</v>
      </c>
      <c r="BG98" s="223"/>
    </row>
    <row r="99" spans="1:59" s="185" customFormat="1" ht="52" hidden="1" x14ac:dyDescent="0.3">
      <c r="A99" s="213">
        <v>96</v>
      </c>
      <c r="B99" s="230" t="str">
        <f>[4]LT!E$4</f>
        <v>LT2. VALLE DEL CAUCA TERRITORIO DE INTEGRACIÓN SOCIAL PARA LA PAZ</v>
      </c>
      <c r="C99" s="220" t="str">
        <f>[4]LA!F$6</f>
        <v>LA201. JUSTICIA, SEGURIDAD Y CONVIVENCIA</v>
      </c>
      <c r="D99" s="220" t="str">
        <f>[4]Pg!$F$12</f>
        <v>Pg20102. Convivencia y Resolución Pacífica de Conflictos</v>
      </c>
      <c r="E99" s="220" t="s">
        <v>5078</v>
      </c>
      <c r="F99" s="220" t="s">
        <v>5216</v>
      </c>
      <c r="G99" s="220" t="s">
        <v>1835</v>
      </c>
      <c r="H99" s="220" t="s">
        <v>4476</v>
      </c>
      <c r="I99" s="220" t="s">
        <v>249</v>
      </c>
      <c r="J99" s="220"/>
      <c r="K99" s="220" t="s">
        <v>85</v>
      </c>
      <c r="L99" s="221">
        <v>0</v>
      </c>
      <c r="M99" s="221">
        <v>2019</v>
      </c>
      <c r="N99" s="221">
        <v>1</v>
      </c>
      <c r="O99" s="221">
        <v>0</v>
      </c>
      <c r="P99" s="221">
        <v>1</v>
      </c>
      <c r="Q99" s="221">
        <v>1</v>
      </c>
      <c r="R99" s="222">
        <v>1</v>
      </c>
      <c r="S99" s="223">
        <f t="shared" si="8"/>
        <v>1500000000</v>
      </c>
      <c r="T99" s="223">
        <f t="shared" si="6"/>
        <v>0</v>
      </c>
      <c r="U99" s="223"/>
      <c r="V99" s="223">
        <v>0</v>
      </c>
      <c r="W99" s="223"/>
      <c r="X99" s="223"/>
      <c r="Y99" s="223"/>
      <c r="Z99" s="223"/>
      <c r="AA99" s="223"/>
      <c r="AB99" s="223"/>
      <c r="AC99" s="223"/>
      <c r="AD99" s="223">
        <f t="shared" si="5"/>
        <v>500000000</v>
      </c>
      <c r="AE99" s="223"/>
      <c r="AF99" s="223">
        <v>500000000</v>
      </c>
      <c r="AG99" s="223"/>
      <c r="AH99" s="223"/>
      <c r="AI99" s="223"/>
      <c r="AJ99" s="223"/>
      <c r="AK99" s="223"/>
      <c r="AL99" s="223"/>
      <c r="AM99" s="223"/>
      <c r="AN99" s="223">
        <f t="shared" si="7"/>
        <v>500000000</v>
      </c>
      <c r="AO99" s="223"/>
      <c r="AP99" s="223">
        <v>500000000</v>
      </c>
      <c r="AQ99" s="223"/>
      <c r="AR99" s="223"/>
      <c r="AS99" s="223"/>
      <c r="AT99" s="223"/>
      <c r="AU99" s="223"/>
      <c r="AV99" s="223"/>
      <c r="AW99" s="223"/>
      <c r="AX99" s="223">
        <f t="shared" si="9"/>
        <v>500000000</v>
      </c>
      <c r="AY99" s="223"/>
      <c r="AZ99" s="223">
        <v>500000000</v>
      </c>
      <c r="BA99" s="223"/>
      <c r="BB99" s="223"/>
      <c r="BC99" s="223"/>
      <c r="BD99" s="223"/>
      <c r="BE99" s="223"/>
      <c r="BF99" s="223">
        <v>0</v>
      </c>
      <c r="BG99" s="223"/>
    </row>
    <row r="100" spans="1:59" s="185" customFormat="1" ht="65" hidden="1" x14ac:dyDescent="0.3">
      <c r="A100" s="213">
        <v>97</v>
      </c>
      <c r="B100" s="230" t="str">
        <f>[4]LT!E$4</f>
        <v>LT2. VALLE DEL CAUCA TERRITORIO DE INTEGRACIÓN SOCIAL PARA LA PAZ</v>
      </c>
      <c r="C100" s="220" t="str">
        <f>[4]LA!F$6</f>
        <v>LA201. JUSTICIA, SEGURIDAD Y CONVIVENCIA</v>
      </c>
      <c r="D100" s="220" t="str">
        <f>[4]Pg!$F$12</f>
        <v>Pg20102. Convivencia y Resolución Pacífica de Conflictos</v>
      </c>
      <c r="E100" s="220" t="s">
        <v>5078</v>
      </c>
      <c r="F100" s="220" t="s">
        <v>5216</v>
      </c>
      <c r="G100" s="220" t="s">
        <v>1835</v>
      </c>
      <c r="H100" s="220" t="s">
        <v>4477</v>
      </c>
      <c r="I100" s="220" t="s">
        <v>249</v>
      </c>
      <c r="J100" s="220"/>
      <c r="K100" s="220" t="s">
        <v>85</v>
      </c>
      <c r="L100" s="221">
        <v>0</v>
      </c>
      <c r="M100" s="221">
        <v>2019</v>
      </c>
      <c r="N100" s="221">
        <v>1</v>
      </c>
      <c r="O100" s="221">
        <v>0</v>
      </c>
      <c r="P100" s="221">
        <v>1</v>
      </c>
      <c r="Q100" s="221">
        <v>1</v>
      </c>
      <c r="R100" s="222">
        <v>1</v>
      </c>
      <c r="S100" s="223">
        <f t="shared" si="8"/>
        <v>162000000</v>
      </c>
      <c r="T100" s="223">
        <f t="shared" si="6"/>
        <v>0</v>
      </c>
      <c r="U100" s="223"/>
      <c r="V100" s="223">
        <v>0</v>
      </c>
      <c r="W100" s="223"/>
      <c r="X100" s="223"/>
      <c r="Y100" s="223"/>
      <c r="Z100" s="223"/>
      <c r="AA100" s="223"/>
      <c r="AB100" s="223">
        <v>0</v>
      </c>
      <c r="AC100" s="223"/>
      <c r="AD100" s="223">
        <f t="shared" si="5"/>
        <v>54000000</v>
      </c>
      <c r="AE100" s="223"/>
      <c r="AF100" s="223">
        <v>54000000</v>
      </c>
      <c r="AG100" s="223"/>
      <c r="AH100" s="223"/>
      <c r="AI100" s="223"/>
      <c r="AJ100" s="223"/>
      <c r="AK100" s="223"/>
      <c r="AL100" s="223"/>
      <c r="AM100" s="223"/>
      <c r="AN100" s="223">
        <f t="shared" si="7"/>
        <v>54000000</v>
      </c>
      <c r="AO100" s="223"/>
      <c r="AP100" s="223">
        <v>54000000</v>
      </c>
      <c r="AQ100" s="223"/>
      <c r="AR100" s="223"/>
      <c r="AS100" s="223"/>
      <c r="AT100" s="223"/>
      <c r="AU100" s="223"/>
      <c r="AV100" s="223"/>
      <c r="AW100" s="223"/>
      <c r="AX100" s="223">
        <f t="shared" si="9"/>
        <v>54000000</v>
      </c>
      <c r="AY100" s="223"/>
      <c r="AZ100" s="223">
        <v>54000000</v>
      </c>
      <c r="BA100" s="223"/>
      <c r="BB100" s="223"/>
      <c r="BC100" s="223"/>
      <c r="BD100" s="223"/>
      <c r="BE100" s="223"/>
      <c r="BF100" s="223">
        <v>0</v>
      </c>
      <c r="BG100" s="223"/>
    </row>
    <row r="101" spans="1:59" s="185" customFormat="1" ht="52" hidden="1" x14ac:dyDescent="0.3">
      <c r="A101" s="213">
        <v>98</v>
      </c>
      <c r="B101" s="230" t="str">
        <f>[4]LT!E$4</f>
        <v>LT2. VALLE DEL CAUCA TERRITORIO DE INTEGRACIÓN SOCIAL PARA LA PAZ</v>
      </c>
      <c r="C101" s="220" t="str">
        <f>[4]LA!F$6</f>
        <v>LA201. JUSTICIA, SEGURIDAD Y CONVIVENCIA</v>
      </c>
      <c r="D101" s="220" t="str">
        <f>[4]Pg!$F$12</f>
        <v>Pg20102. Convivencia y Resolución Pacífica de Conflictos</v>
      </c>
      <c r="E101" s="220" t="s">
        <v>5078</v>
      </c>
      <c r="F101" s="220" t="s">
        <v>5216</v>
      </c>
      <c r="G101" s="220" t="s">
        <v>1835</v>
      </c>
      <c r="H101" s="220" t="s">
        <v>4478</v>
      </c>
      <c r="I101" s="220" t="s">
        <v>258</v>
      </c>
      <c r="J101" s="220"/>
      <c r="K101" s="220" t="s">
        <v>85</v>
      </c>
      <c r="L101" s="221">
        <v>0</v>
      </c>
      <c r="M101" s="221">
        <v>2019</v>
      </c>
      <c r="N101" s="221">
        <v>1</v>
      </c>
      <c r="O101" s="221">
        <v>1</v>
      </c>
      <c r="P101" s="221">
        <v>1</v>
      </c>
      <c r="Q101" s="221">
        <v>1</v>
      </c>
      <c r="R101" s="222">
        <v>1</v>
      </c>
      <c r="S101" s="223">
        <f t="shared" si="8"/>
        <v>180000000</v>
      </c>
      <c r="T101" s="223">
        <f t="shared" si="6"/>
        <v>30000000</v>
      </c>
      <c r="U101" s="223"/>
      <c r="V101" s="223"/>
      <c r="W101" s="223"/>
      <c r="X101" s="223"/>
      <c r="Y101" s="223"/>
      <c r="Z101" s="223"/>
      <c r="AA101" s="223"/>
      <c r="AB101" s="223">
        <v>30000000</v>
      </c>
      <c r="AC101" s="223"/>
      <c r="AD101" s="223">
        <f t="shared" si="5"/>
        <v>50000000</v>
      </c>
      <c r="AE101" s="223">
        <v>50000000</v>
      </c>
      <c r="AF101" s="223"/>
      <c r="AG101" s="223"/>
      <c r="AH101" s="223"/>
      <c r="AI101" s="223"/>
      <c r="AJ101" s="223"/>
      <c r="AK101" s="223"/>
      <c r="AL101" s="223"/>
      <c r="AM101" s="223"/>
      <c r="AN101" s="223">
        <f t="shared" si="7"/>
        <v>50000000</v>
      </c>
      <c r="AO101" s="223">
        <v>10000000</v>
      </c>
      <c r="AP101" s="223"/>
      <c r="AQ101" s="223"/>
      <c r="AR101" s="223"/>
      <c r="AS101" s="223"/>
      <c r="AT101" s="223"/>
      <c r="AU101" s="223"/>
      <c r="AV101" s="223">
        <v>40000000</v>
      </c>
      <c r="AW101" s="223"/>
      <c r="AX101" s="223">
        <f t="shared" si="9"/>
        <v>50000000</v>
      </c>
      <c r="AY101" s="223">
        <v>10000000</v>
      </c>
      <c r="AZ101" s="223"/>
      <c r="BA101" s="223"/>
      <c r="BB101" s="223"/>
      <c r="BC101" s="223"/>
      <c r="BD101" s="223"/>
      <c r="BE101" s="223"/>
      <c r="BF101" s="223">
        <v>40000000</v>
      </c>
      <c r="BG101" s="223"/>
    </row>
    <row r="102" spans="1:59" s="185" customFormat="1" ht="52" hidden="1" x14ac:dyDescent="0.3">
      <c r="A102" s="213">
        <v>99</v>
      </c>
      <c r="B102" s="230" t="str">
        <f>[4]LT!E$4</f>
        <v>LT2. VALLE DEL CAUCA TERRITORIO DE INTEGRACIÓN SOCIAL PARA LA PAZ</v>
      </c>
      <c r="C102" s="220" t="str">
        <f>[4]LA!F$6</f>
        <v>LA201. JUSTICIA, SEGURIDAD Y CONVIVENCIA</v>
      </c>
      <c r="D102" s="220" t="str">
        <f>[4]Pg!$F$12</f>
        <v>Pg20102. Convivencia y Resolución Pacífica de Conflictos</v>
      </c>
      <c r="E102" s="220" t="s">
        <v>5078</v>
      </c>
      <c r="F102" s="220" t="s">
        <v>5216</v>
      </c>
      <c r="G102" s="220" t="s">
        <v>1838</v>
      </c>
      <c r="H102" s="220" t="s">
        <v>4479</v>
      </c>
      <c r="I102" s="220" t="s">
        <v>187</v>
      </c>
      <c r="J102" s="220"/>
      <c r="K102" s="220" t="s">
        <v>85</v>
      </c>
      <c r="L102" s="221">
        <v>0</v>
      </c>
      <c r="M102" s="221">
        <v>2019</v>
      </c>
      <c r="N102" s="221">
        <v>1</v>
      </c>
      <c r="O102" s="221">
        <v>1</v>
      </c>
      <c r="P102" s="221">
        <v>1</v>
      </c>
      <c r="Q102" s="221">
        <v>1</v>
      </c>
      <c r="R102" s="222">
        <v>1</v>
      </c>
      <c r="S102" s="223">
        <f t="shared" si="8"/>
        <v>592230000</v>
      </c>
      <c r="T102" s="223">
        <f t="shared" si="6"/>
        <v>300000000</v>
      </c>
      <c r="U102" s="223">
        <v>300000000</v>
      </c>
      <c r="V102" s="223"/>
      <c r="W102" s="223"/>
      <c r="X102" s="223"/>
      <c r="Y102" s="223"/>
      <c r="Z102" s="223"/>
      <c r="AA102" s="223"/>
      <c r="AB102" s="223"/>
      <c r="AC102" s="223"/>
      <c r="AD102" s="223">
        <f t="shared" si="5"/>
        <v>90000000</v>
      </c>
      <c r="AE102" s="223">
        <v>90000000</v>
      </c>
      <c r="AF102" s="223"/>
      <c r="AG102" s="223"/>
      <c r="AH102" s="223"/>
      <c r="AI102" s="223"/>
      <c r="AJ102" s="223"/>
      <c r="AK102" s="223"/>
      <c r="AL102" s="223"/>
      <c r="AM102" s="223"/>
      <c r="AN102" s="223">
        <f t="shared" si="7"/>
        <v>96300000</v>
      </c>
      <c r="AO102" s="223">
        <v>96300000</v>
      </c>
      <c r="AP102" s="223"/>
      <c r="AQ102" s="223"/>
      <c r="AR102" s="223"/>
      <c r="AS102" s="223"/>
      <c r="AT102" s="223"/>
      <c r="AU102" s="223"/>
      <c r="AV102" s="223"/>
      <c r="AW102" s="223"/>
      <c r="AX102" s="223">
        <f t="shared" si="9"/>
        <v>105930000</v>
      </c>
      <c r="AY102" s="223">
        <v>105930000</v>
      </c>
      <c r="AZ102" s="223"/>
      <c r="BA102" s="223"/>
      <c r="BB102" s="223"/>
      <c r="BC102" s="223"/>
      <c r="BD102" s="223"/>
      <c r="BE102" s="223"/>
      <c r="BF102" s="223">
        <v>0</v>
      </c>
      <c r="BG102" s="223"/>
    </row>
    <row r="103" spans="1:59" s="185" customFormat="1" ht="52" hidden="1" x14ac:dyDescent="0.3">
      <c r="A103" s="213">
        <v>100</v>
      </c>
      <c r="B103" s="230" t="str">
        <f>[4]LT!E$4</f>
        <v>LT2. VALLE DEL CAUCA TERRITORIO DE INTEGRACIÓN SOCIAL PARA LA PAZ</v>
      </c>
      <c r="C103" s="220" t="str">
        <f>[4]LA!F$6</f>
        <v>LA201. JUSTICIA, SEGURIDAD Y CONVIVENCIA</v>
      </c>
      <c r="D103" s="220" t="str">
        <f>[4]Pg!$F$12</f>
        <v>Pg20102. Convivencia y Resolución Pacífica de Conflictos</v>
      </c>
      <c r="E103" s="220" t="s">
        <v>5078</v>
      </c>
      <c r="F103" s="220" t="s">
        <v>5216</v>
      </c>
      <c r="G103" s="220" t="s">
        <v>1839</v>
      </c>
      <c r="H103" s="220" t="s">
        <v>4480</v>
      </c>
      <c r="I103" s="220" t="s">
        <v>187</v>
      </c>
      <c r="J103" s="220"/>
      <c r="K103" s="220" t="s">
        <v>85</v>
      </c>
      <c r="L103" s="221">
        <v>1</v>
      </c>
      <c r="M103" s="221">
        <v>2019</v>
      </c>
      <c r="N103" s="221">
        <v>1</v>
      </c>
      <c r="O103" s="221">
        <v>1</v>
      </c>
      <c r="P103" s="221">
        <v>1</v>
      </c>
      <c r="Q103" s="221">
        <v>1</v>
      </c>
      <c r="R103" s="222">
        <v>1</v>
      </c>
      <c r="S103" s="223">
        <f t="shared" si="8"/>
        <v>197410000</v>
      </c>
      <c r="T103" s="223">
        <f t="shared" si="6"/>
        <v>100000000</v>
      </c>
      <c r="U103" s="223">
        <v>100000000</v>
      </c>
      <c r="V103" s="223"/>
      <c r="W103" s="223"/>
      <c r="X103" s="223"/>
      <c r="Y103" s="223"/>
      <c r="Z103" s="223"/>
      <c r="AA103" s="223"/>
      <c r="AB103" s="223"/>
      <c r="AC103" s="223"/>
      <c r="AD103" s="223">
        <f t="shared" si="5"/>
        <v>30000000</v>
      </c>
      <c r="AE103" s="223">
        <v>30000000</v>
      </c>
      <c r="AF103" s="223"/>
      <c r="AG103" s="223"/>
      <c r="AH103" s="223"/>
      <c r="AI103" s="223"/>
      <c r="AJ103" s="223"/>
      <c r="AK103" s="223"/>
      <c r="AL103" s="223"/>
      <c r="AM103" s="223"/>
      <c r="AN103" s="223">
        <f t="shared" si="7"/>
        <v>32100000</v>
      </c>
      <c r="AO103" s="223">
        <v>32100000</v>
      </c>
      <c r="AP103" s="223"/>
      <c r="AQ103" s="223"/>
      <c r="AR103" s="223"/>
      <c r="AS103" s="223"/>
      <c r="AT103" s="223"/>
      <c r="AU103" s="223"/>
      <c r="AV103" s="223"/>
      <c r="AW103" s="223"/>
      <c r="AX103" s="223">
        <f t="shared" si="9"/>
        <v>35310000</v>
      </c>
      <c r="AY103" s="223">
        <v>35310000</v>
      </c>
      <c r="AZ103" s="223"/>
      <c r="BA103" s="223"/>
      <c r="BB103" s="223"/>
      <c r="BC103" s="223"/>
      <c r="BD103" s="223"/>
      <c r="BE103" s="223"/>
      <c r="BF103" s="223">
        <v>0</v>
      </c>
      <c r="BG103" s="223"/>
    </row>
    <row r="104" spans="1:59" s="185" customFormat="1" ht="52" hidden="1" x14ac:dyDescent="0.3">
      <c r="A104" s="213">
        <v>101</v>
      </c>
      <c r="B104" s="230" t="str">
        <f>[4]LT!E$4</f>
        <v>LT2. VALLE DEL CAUCA TERRITORIO DE INTEGRACIÓN SOCIAL PARA LA PAZ</v>
      </c>
      <c r="C104" s="220" t="str">
        <f>[4]LA!F$6</f>
        <v>LA201. JUSTICIA, SEGURIDAD Y CONVIVENCIA</v>
      </c>
      <c r="D104" s="220" t="str">
        <f>[4]Pg!$F$12</f>
        <v>Pg20102. Convivencia y Resolución Pacífica de Conflictos</v>
      </c>
      <c r="E104" s="220" t="s">
        <v>5078</v>
      </c>
      <c r="F104" s="220" t="s">
        <v>5216</v>
      </c>
      <c r="G104" s="220" t="s">
        <v>1840</v>
      </c>
      <c r="H104" s="220" t="s">
        <v>4481</v>
      </c>
      <c r="I104" s="220" t="s">
        <v>187</v>
      </c>
      <c r="J104" s="220"/>
      <c r="K104" s="220" t="s">
        <v>85</v>
      </c>
      <c r="L104" s="221">
        <v>42</v>
      </c>
      <c r="M104" s="221">
        <v>2019</v>
      </c>
      <c r="N104" s="221">
        <v>42</v>
      </c>
      <c r="O104" s="221">
        <v>10</v>
      </c>
      <c r="P104" s="221">
        <v>20</v>
      </c>
      <c r="Q104" s="221">
        <v>30</v>
      </c>
      <c r="R104" s="222">
        <v>42</v>
      </c>
      <c r="S104" s="223">
        <f t="shared" si="8"/>
        <v>197410000</v>
      </c>
      <c r="T104" s="223">
        <f t="shared" si="6"/>
        <v>100000000</v>
      </c>
      <c r="U104" s="223">
        <v>100000000</v>
      </c>
      <c r="V104" s="223"/>
      <c r="W104" s="223"/>
      <c r="X104" s="223"/>
      <c r="Y104" s="223"/>
      <c r="Z104" s="223"/>
      <c r="AA104" s="223"/>
      <c r="AB104" s="223"/>
      <c r="AC104" s="223"/>
      <c r="AD104" s="223">
        <f t="shared" si="5"/>
        <v>30000000</v>
      </c>
      <c r="AE104" s="223">
        <v>30000000</v>
      </c>
      <c r="AF104" s="223"/>
      <c r="AG104" s="223"/>
      <c r="AH104" s="223"/>
      <c r="AI104" s="223"/>
      <c r="AJ104" s="223"/>
      <c r="AK104" s="223"/>
      <c r="AL104" s="223"/>
      <c r="AM104" s="223"/>
      <c r="AN104" s="223">
        <f t="shared" si="7"/>
        <v>32100000</v>
      </c>
      <c r="AO104" s="223">
        <v>32100000</v>
      </c>
      <c r="AP104" s="223"/>
      <c r="AQ104" s="223"/>
      <c r="AR104" s="223"/>
      <c r="AS104" s="223"/>
      <c r="AT104" s="223"/>
      <c r="AU104" s="223"/>
      <c r="AV104" s="223"/>
      <c r="AW104" s="223"/>
      <c r="AX104" s="223">
        <f t="shared" si="9"/>
        <v>35310000</v>
      </c>
      <c r="AY104" s="223">
        <v>35310000</v>
      </c>
      <c r="AZ104" s="223"/>
      <c r="BA104" s="223"/>
      <c r="BB104" s="223"/>
      <c r="BC104" s="223"/>
      <c r="BD104" s="223"/>
      <c r="BE104" s="223"/>
      <c r="BF104" s="223">
        <v>0</v>
      </c>
      <c r="BG104" s="223"/>
    </row>
    <row r="105" spans="1:59" s="185" customFormat="1" ht="52" hidden="1" x14ac:dyDescent="0.3">
      <c r="A105" s="213">
        <v>102</v>
      </c>
      <c r="B105" s="230" t="str">
        <f>[4]LT!E$4</f>
        <v>LT2. VALLE DEL CAUCA TERRITORIO DE INTEGRACIÓN SOCIAL PARA LA PAZ</v>
      </c>
      <c r="C105" s="220" t="str">
        <f>[4]LA!F$6</f>
        <v>LA201. JUSTICIA, SEGURIDAD Y CONVIVENCIA</v>
      </c>
      <c r="D105" s="220" t="str">
        <f>[4]Pg!$F$12</f>
        <v>Pg20102. Convivencia y Resolución Pacífica de Conflictos</v>
      </c>
      <c r="E105" s="220" t="s">
        <v>5078</v>
      </c>
      <c r="F105" s="220" t="s">
        <v>5216</v>
      </c>
      <c r="G105" s="220" t="s">
        <v>1841</v>
      </c>
      <c r="H105" s="220" t="s">
        <v>4482</v>
      </c>
      <c r="I105" s="220" t="s">
        <v>187</v>
      </c>
      <c r="J105" s="220"/>
      <c r="K105" s="220" t="s">
        <v>85</v>
      </c>
      <c r="L105" s="221">
        <v>1</v>
      </c>
      <c r="M105" s="221">
        <v>2019</v>
      </c>
      <c r="N105" s="221">
        <v>1</v>
      </c>
      <c r="O105" s="221">
        <v>1</v>
      </c>
      <c r="P105" s="221">
        <v>1</v>
      </c>
      <c r="Q105" s="221">
        <v>1</v>
      </c>
      <c r="R105" s="222">
        <v>1</v>
      </c>
      <c r="S105" s="223">
        <f t="shared" si="8"/>
        <v>197410000</v>
      </c>
      <c r="T105" s="223">
        <f t="shared" si="6"/>
        <v>100000000</v>
      </c>
      <c r="U105" s="223">
        <v>100000000</v>
      </c>
      <c r="V105" s="223"/>
      <c r="W105" s="223"/>
      <c r="X105" s="223"/>
      <c r="Y105" s="223"/>
      <c r="Z105" s="223"/>
      <c r="AA105" s="223"/>
      <c r="AB105" s="223"/>
      <c r="AC105" s="223"/>
      <c r="AD105" s="223">
        <f t="shared" si="5"/>
        <v>30000000</v>
      </c>
      <c r="AE105" s="223">
        <v>30000000</v>
      </c>
      <c r="AF105" s="223"/>
      <c r="AG105" s="223"/>
      <c r="AH105" s="223"/>
      <c r="AI105" s="223"/>
      <c r="AJ105" s="223"/>
      <c r="AK105" s="223"/>
      <c r="AL105" s="223"/>
      <c r="AM105" s="223"/>
      <c r="AN105" s="223">
        <f t="shared" si="7"/>
        <v>32100000</v>
      </c>
      <c r="AO105" s="223">
        <v>32100000</v>
      </c>
      <c r="AP105" s="223"/>
      <c r="AQ105" s="223"/>
      <c r="AR105" s="223"/>
      <c r="AS105" s="223"/>
      <c r="AT105" s="223"/>
      <c r="AU105" s="223"/>
      <c r="AV105" s="223"/>
      <c r="AW105" s="223"/>
      <c r="AX105" s="223">
        <f t="shared" si="9"/>
        <v>35310000</v>
      </c>
      <c r="AY105" s="223">
        <v>35310000</v>
      </c>
      <c r="AZ105" s="223"/>
      <c r="BA105" s="223"/>
      <c r="BB105" s="223"/>
      <c r="BC105" s="223"/>
      <c r="BD105" s="223"/>
      <c r="BE105" s="223"/>
      <c r="BF105" s="223">
        <v>0</v>
      </c>
      <c r="BG105" s="223"/>
    </row>
    <row r="106" spans="1:59" s="185" customFormat="1" ht="65" hidden="1" x14ac:dyDescent="0.3">
      <c r="A106" s="213">
        <v>103</v>
      </c>
      <c r="B106" s="230" t="str">
        <f>[4]LT!E$4</f>
        <v>LT2. VALLE DEL CAUCA TERRITORIO DE INTEGRACIÓN SOCIAL PARA LA PAZ</v>
      </c>
      <c r="C106" s="220" t="str">
        <f>[4]LA!F$6</f>
        <v>LA201. JUSTICIA, SEGURIDAD Y CONVIVENCIA</v>
      </c>
      <c r="D106" s="220" t="str">
        <f>[4]Pg!$F$12</f>
        <v>Pg20102. Convivencia y Resolución Pacífica de Conflictos</v>
      </c>
      <c r="E106" s="220" t="s">
        <v>5078</v>
      </c>
      <c r="F106" s="220" t="s">
        <v>5216</v>
      </c>
      <c r="G106" s="220" t="s">
        <v>1842</v>
      </c>
      <c r="H106" s="220" t="s">
        <v>4483</v>
      </c>
      <c r="I106" s="220" t="s">
        <v>187</v>
      </c>
      <c r="J106" s="220"/>
      <c r="K106" s="220" t="s">
        <v>85</v>
      </c>
      <c r="L106" s="221">
        <v>41</v>
      </c>
      <c r="M106" s="221">
        <v>2019</v>
      </c>
      <c r="N106" s="221">
        <v>42</v>
      </c>
      <c r="O106" s="221">
        <v>10</v>
      </c>
      <c r="P106" s="221">
        <v>20</v>
      </c>
      <c r="Q106" s="221">
        <v>30</v>
      </c>
      <c r="R106" s="222">
        <v>42</v>
      </c>
      <c r="S106" s="223">
        <f t="shared" si="8"/>
        <v>98715000</v>
      </c>
      <c r="T106" s="223">
        <f t="shared" si="6"/>
        <v>50000000</v>
      </c>
      <c r="U106" s="223">
        <v>50000000</v>
      </c>
      <c r="V106" s="223"/>
      <c r="W106" s="223"/>
      <c r="X106" s="223"/>
      <c r="Y106" s="223"/>
      <c r="Z106" s="223"/>
      <c r="AA106" s="223"/>
      <c r="AB106" s="223"/>
      <c r="AC106" s="223"/>
      <c r="AD106" s="223">
        <f t="shared" si="5"/>
        <v>15000000</v>
      </c>
      <c r="AE106" s="223">
        <v>15000000</v>
      </c>
      <c r="AF106" s="223"/>
      <c r="AG106" s="223"/>
      <c r="AH106" s="223"/>
      <c r="AI106" s="223"/>
      <c r="AJ106" s="223"/>
      <c r="AK106" s="223"/>
      <c r="AL106" s="223"/>
      <c r="AM106" s="223"/>
      <c r="AN106" s="223">
        <f t="shared" si="7"/>
        <v>16050000</v>
      </c>
      <c r="AO106" s="223">
        <v>16050000</v>
      </c>
      <c r="AP106" s="223"/>
      <c r="AQ106" s="223"/>
      <c r="AR106" s="223"/>
      <c r="AS106" s="223"/>
      <c r="AT106" s="223"/>
      <c r="AU106" s="223"/>
      <c r="AV106" s="223"/>
      <c r="AW106" s="223"/>
      <c r="AX106" s="223">
        <f t="shared" si="9"/>
        <v>17665000</v>
      </c>
      <c r="AY106" s="223">
        <v>17665000</v>
      </c>
      <c r="AZ106" s="223"/>
      <c r="BA106" s="223"/>
      <c r="BB106" s="223"/>
      <c r="BC106" s="223"/>
      <c r="BD106" s="223"/>
      <c r="BE106" s="223"/>
      <c r="BF106" s="223">
        <v>0</v>
      </c>
      <c r="BG106" s="223"/>
    </row>
    <row r="107" spans="1:59" s="185" customFormat="1" ht="52" hidden="1" x14ac:dyDescent="0.3">
      <c r="A107" s="213">
        <v>104</v>
      </c>
      <c r="B107" s="230" t="str">
        <f>[4]LT!E$4</f>
        <v>LT2. VALLE DEL CAUCA TERRITORIO DE INTEGRACIÓN SOCIAL PARA LA PAZ</v>
      </c>
      <c r="C107" s="220" t="str">
        <f>[4]LA!F$6</f>
        <v>LA201. JUSTICIA, SEGURIDAD Y CONVIVENCIA</v>
      </c>
      <c r="D107" s="220" t="str">
        <f>[4]Pg!$F$12</f>
        <v>Pg20102. Convivencia y Resolución Pacífica de Conflictos</v>
      </c>
      <c r="E107" s="220" t="s">
        <v>5078</v>
      </c>
      <c r="F107" s="220" t="s">
        <v>5216</v>
      </c>
      <c r="G107" s="220" t="s">
        <v>1843</v>
      </c>
      <c r="H107" s="220" t="s">
        <v>4484</v>
      </c>
      <c r="I107" s="220" t="s">
        <v>187</v>
      </c>
      <c r="J107" s="220"/>
      <c r="K107" s="220" t="s">
        <v>85</v>
      </c>
      <c r="L107" s="221">
        <v>1</v>
      </c>
      <c r="M107" s="221">
        <v>2019</v>
      </c>
      <c r="N107" s="221">
        <v>1</v>
      </c>
      <c r="O107" s="221">
        <v>1</v>
      </c>
      <c r="P107" s="221">
        <v>1</v>
      </c>
      <c r="Q107" s="221">
        <v>1</v>
      </c>
      <c r="R107" s="222">
        <v>1</v>
      </c>
      <c r="S107" s="223">
        <f t="shared" si="8"/>
        <v>98715000</v>
      </c>
      <c r="T107" s="223">
        <f t="shared" si="6"/>
        <v>50000000</v>
      </c>
      <c r="U107" s="223">
        <v>50000000</v>
      </c>
      <c r="V107" s="223"/>
      <c r="W107" s="223"/>
      <c r="X107" s="223"/>
      <c r="Y107" s="223"/>
      <c r="Z107" s="223"/>
      <c r="AA107" s="223"/>
      <c r="AB107" s="223"/>
      <c r="AC107" s="223"/>
      <c r="AD107" s="223">
        <f t="shared" si="5"/>
        <v>15000000</v>
      </c>
      <c r="AE107" s="223">
        <v>15000000</v>
      </c>
      <c r="AF107" s="223"/>
      <c r="AG107" s="223"/>
      <c r="AH107" s="223"/>
      <c r="AI107" s="223"/>
      <c r="AJ107" s="223"/>
      <c r="AK107" s="223"/>
      <c r="AL107" s="223"/>
      <c r="AM107" s="223"/>
      <c r="AN107" s="223">
        <f t="shared" si="7"/>
        <v>16050000</v>
      </c>
      <c r="AO107" s="223">
        <v>16050000</v>
      </c>
      <c r="AP107" s="223"/>
      <c r="AQ107" s="223"/>
      <c r="AR107" s="223"/>
      <c r="AS107" s="223"/>
      <c r="AT107" s="223"/>
      <c r="AU107" s="223"/>
      <c r="AV107" s="223"/>
      <c r="AW107" s="223"/>
      <c r="AX107" s="223">
        <f t="shared" si="9"/>
        <v>17665000</v>
      </c>
      <c r="AY107" s="223">
        <v>17665000</v>
      </c>
      <c r="AZ107" s="223"/>
      <c r="BA107" s="223"/>
      <c r="BB107" s="223"/>
      <c r="BC107" s="223"/>
      <c r="BD107" s="223"/>
      <c r="BE107" s="223"/>
      <c r="BF107" s="223">
        <v>0</v>
      </c>
      <c r="BG107" s="223"/>
    </row>
    <row r="108" spans="1:59" s="185" customFormat="1" ht="65" hidden="1" x14ac:dyDescent="0.3">
      <c r="A108" s="213">
        <v>105</v>
      </c>
      <c r="B108" s="230" t="str">
        <f>[4]LT!E$4</f>
        <v>LT2. VALLE DEL CAUCA TERRITORIO DE INTEGRACIÓN SOCIAL PARA LA PAZ</v>
      </c>
      <c r="C108" s="220" t="str">
        <f>[4]LA!F$6</f>
        <v>LA201. JUSTICIA, SEGURIDAD Y CONVIVENCIA</v>
      </c>
      <c r="D108" s="220" t="str">
        <f>[4]Pg!$F$12</f>
        <v>Pg20102. Convivencia y Resolución Pacífica de Conflictos</v>
      </c>
      <c r="E108" s="220" t="s">
        <v>5078</v>
      </c>
      <c r="F108" s="220" t="s">
        <v>5216</v>
      </c>
      <c r="G108" s="220" t="s">
        <v>263</v>
      </c>
      <c r="H108" s="220" t="s">
        <v>4485</v>
      </c>
      <c r="I108" s="220" t="s">
        <v>187</v>
      </c>
      <c r="J108" s="220"/>
      <c r="K108" s="220" t="s">
        <v>85</v>
      </c>
      <c r="L108" s="221">
        <v>42</v>
      </c>
      <c r="M108" s="221">
        <v>2019</v>
      </c>
      <c r="N108" s="221">
        <v>42</v>
      </c>
      <c r="O108" s="221">
        <v>12</v>
      </c>
      <c r="P108" s="221">
        <v>22</v>
      </c>
      <c r="Q108" s="221">
        <v>32</v>
      </c>
      <c r="R108" s="222">
        <v>42</v>
      </c>
      <c r="S108" s="223">
        <f t="shared" si="8"/>
        <v>789640000</v>
      </c>
      <c r="T108" s="223">
        <f t="shared" si="6"/>
        <v>400000000</v>
      </c>
      <c r="U108" s="223">
        <v>400000000</v>
      </c>
      <c r="V108" s="223"/>
      <c r="W108" s="223"/>
      <c r="X108" s="223"/>
      <c r="Y108" s="223"/>
      <c r="Z108" s="223"/>
      <c r="AA108" s="223"/>
      <c r="AB108" s="223"/>
      <c r="AC108" s="223"/>
      <c r="AD108" s="223">
        <f t="shared" si="5"/>
        <v>120000000</v>
      </c>
      <c r="AE108" s="223">
        <v>120000000</v>
      </c>
      <c r="AF108" s="223"/>
      <c r="AG108" s="223"/>
      <c r="AH108" s="223"/>
      <c r="AI108" s="223"/>
      <c r="AJ108" s="223"/>
      <c r="AK108" s="223"/>
      <c r="AL108" s="223"/>
      <c r="AM108" s="223"/>
      <c r="AN108" s="223">
        <f t="shared" si="7"/>
        <v>128400000</v>
      </c>
      <c r="AO108" s="223">
        <v>128400000</v>
      </c>
      <c r="AP108" s="223"/>
      <c r="AQ108" s="223"/>
      <c r="AR108" s="223"/>
      <c r="AS108" s="223"/>
      <c r="AT108" s="223"/>
      <c r="AU108" s="223"/>
      <c r="AV108" s="223"/>
      <c r="AW108" s="223"/>
      <c r="AX108" s="223">
        <f t="shared" si="9"/>
        <v>141240000</v>
      </c>
      <c r="AY108" s="223">
        <v>141240000</v>
      </c>
      <c r="AZ108" s="223"/>
      <c r="BA108" s="223"/>
      <c r="BB108" s="223"/>
      <c r="BC108" s="223"/>
      <c r="BD108" s="223"/>
      <c r="BE108" s="223"/>
      <c r="BF108" s="223">
        <v>0</v>
      </c>
      <c r="BG108" s="223"/>
    </row>
    <row r="109" spans="1:59" s="185" customFormat="1" ht="78" hidden="1" x14ac:dyDescent="0.3">
      <c r="A109" s="213">
        <v>106</v>
      </c>
      <c r="B109" s="230" t="str">
        <f>[4]LT!E$4</f>
        <v>LT2. VALLE DEL CAUCA TERRITORIO DE INTEGRACIÓN SOCIAL PARA LA PAZ</v>
      </c>
      <c r="C109" s="220" t="str">
        <f>[4]LA!F$6</f>
        <v>LA201. JUSTICIA, SEGURIDAD Y CONVIVENCIA</v>
      </c>
      <c r="D109" s="220" t="str">
        <f>[4]Pg!$F$12</f>
        <v>Pg20102. Convivencia y Resolución Pacífica de Conflictos</v>
      </c>
      <c r="E109" s="220" t="s">
        <v>5079</v>
      </c>
      <c r="F109" s="220" t="s">
        <v>5217</v>
      </c>
      <c r="G109" s="220" t="s">
        <v>265</v>
      </c>
      <c r="H109" s="220" t="s">
        <v>4486</v>
      </c>
      <c r="I109" s="220" t="s">
        <v>94</v>
      </c>
      <c r="J109" s="220"/>
      <c r="K109" s="220" t="s">
        <v>85</v>
      </c>
      <c r="L109" s="221">
        <v>0</v>
      </c>
      <c r="M109" s="221">
        <v>2019</v>
      </c>
      <c r="N109" s="221">
        <v>149</v>
      </c>
      <c r="O109" s="221">
        <v>10</v>
      </c>
      <c r="P109" s="221">
        <v>40</v>
      </c>
      <c r="Q109" s="221">
        <v>90</v>
      </c>
      <c r="R109" s="222">
        <v>149</v>
      </c>
      <c r="S109" s="223">
        <f t="shared" si="8"/>
        <v>1491287081</v>
      </c>
      <c r="T109" s="223">
        <f t="shared" si="6"/>
        <v>0</v>
      </c>
      <c r="U109" s="223"/>
      <c r="V109" s="223"/>
      <c r="W109" s="223"/>
      <c r="X109" s="223"/>
      <c r="Y109" s="223"/>
      <c r="Z109" s="223"/>
      <c r="AA109" s="223"/>
      <c r="AB109" s="223"/>
      <c r="AC109" s="223"/>
      <c r="AD109" s="223">
        <f t="shared" si="5"/>
        <v>624202982</v>
      </c>
      <c r="AE109" s="223">
        <v>500000000</v>
      </c>
      <c r="AF109" s="223">
        <v>124202982</v>
      </c>
      <c r="AG109" s="223"/>
      <c r="AH109" s="223"/>
      <c r="AI109" s="223"/>
      <c r="AJ109" s="223"/>
      <c r="AK109" s="223"/>
      <c r="AL109" s="223"/>
      <c r="AM109" s="223"/>
      <c r="AN109" s="223">
        <f t="shared" si="7"/>
        <v>632897190</v>
      </c>
      <c r="AO109" s="223">
        <v>200000000</v>
      </c>
      <c r="AP109" s="223">
        <v>132897190</v>
      </c>
      <c r="AQ109" s="223"/>
      <c r="AR109" s="223"/>
      <c r="AS109" s="223"/>
      <c r="AT109" s="223"/>
      <c r="AU109" s="223"/>
      <c r="AV109" s="223">
        <v>300000000</v>
      </c>
      <c r="AW109" s="223"/>
      <c r="AX109" s="223">
        <f t="shared" si="9"/>
        <v>234186909</v>
      </c>
      <c r="AY109" s="223">
        <v>118000000</v>
      </c>
      <c r="AZ109" s="223">
        <v>116186909</v>
      </c>
      <c r="BA109" s="223"/>
      <c r="BB109" s="223"/>
      <c r="BC109" s="223"/>
      <c r="BD109" s="223"/>
      <c r="BE109" s="223"/>
      <c r="BF109" s="223">
        <v>0</v>
      </c>
      <c r="BG109" s="223"/>
    </row>
    <row r="110" spans="1:59" s="185" customFormat="1" ht="91" hidden="1" x14ac:dyDescent="0.3">
      <c r="A110" s="213">
        <v>107</v>
      </c>
      <c r="B110" s="230" t="str">
        <f>[4]LT!E$4</f>
        <v>LT2. VALLE DEL CAUCA TERRITORIO DE INTEGRACIÓN SOCIAL PARA LA PAZ</v>
      </c>
      <c r="C110" s="220" t="str">
        <f>[4]LA!F$6</f>
        <v>LA201. JUSTICIA, SEGURIDAD Y CONVIVENCIA</v>
      </c>
      <c r="D110" s="220" t="str">
        <f>[4]Pg!$F$12</f>
        <v>Pg20102. Convivencia y Resolución Pacífica de Conflictos</v>
      </c>
      <c r="E110" s="220" t="s">
        <v>5079</v>
      </c>
      <c r="F110" s="220" t="s">
        <v>5217</v>
      </c>
      <c r="G110" s="220" t="s">
        <v>267</v>
      </c>
      <c r="H110" s="220" t="s">
        <v>4487</v>
      </c>
      <c r="I110" s="220" t="s">
        <v>94</v>
      </c>
      <c r="J110" s="220"/>
      <c r="K110" s="220" t="s">
        <v>85</v>
      </c>
      <c r="L110" s="221">
        <v>1800</v>
      </c>
      <c r="M110" s="221">
        <v>2019</v>
      </c>
      <c r="N110" s="221">
        <v>3600</v>
      </c>
      <c r="O110" s="221">
        <v>0</v>
      </c>
      <c r="P110" s="221">
        <v>2300</v>
      </c>
      <c r="Q110" s="221">
        <v>2900</v>
      </c>
      <c r="R110" s="222">
        <v>3600</v>
      </c>
      <c r="S110" s="223">
        <f t="shared" si="8"/>
        <v>1674108852</v>
      </c>
      <c r="T110" s="223">
        <f t="shared" si="6"/>
        <v>0</v>
      </c>
      <c r="U110" s="223"/>
      <c r="V110" s="223"/>
      <c r="W110" s="223"/>
      <c r="X110" s="223"/>
      <c r="Y110" s="223"/>
      <c r="Z110" s="223"/>
      <c r="AA110" s="223"/>
      <c r="AB110" s="223"/>
      <c r="AC110" s="223"/>
      <c r="AD110" s="223">
        <f t="shared" si="5"/>
        <v>505253727</v>
      </c>
      <c r="AE110" s="223">
        <v>350000000</v>
      </c>
      <c r="AF110" s="223">
        <v>155253727</v>
      </c>
      <c r="AG110" s="223"/>
      <c r="AH110" s="223"/>
      <c r="AI110" s="223"/>
      <c r="AJ110" s="223"/>
      <c r="AK110" s="223"/>
      <c r="AL110" s="223"/>
      <c r="AM110" s="223"/>
      <c r="AN110" s="223">
        <f t="shared" si="7"/>
        <v>516121488</v>
      </c>
      <c r="AO110" s="223">
        <v>350000000</v>
      </c>
      <c r="AP110" s="223">
        <v>166121488</v>
      </c>
      <c r="AQ110" s="223"/>
      <c r="AR110" s="223"/>
      <c r="AS110" s="223"/>
      <c r="AT110" s="223"/>
      <c r="AU110" s="223"/>
      <c r="AV110" s="223"/>
      <c r="AW110" s="223"/>
      <c r="AX110" s="223">
        <f t="shared" si="9"/>
        <v>652733637</v>
      </c>
      <c r="AY110" s="223">
        <v>500000000</v>
      </c>
      <c r="AZ110" s="223">
        <v>152733637</v>
      </c>
      <c r="BA110" s="223"/>
      <c r="BB110" s="223"/>
      <c r="BC110" s="223"/>
      <c r="BD110" s="223"/>
      <c r="BE110" s="223"/>
      <c r="BF110" s="223">
        <v>0</v>
      </c>
      <c r="BG110" s="223"/>
    </row>
    <row r="111" spans="1:59" s="185" customFormat="1" ht="117" hidden="1" x14ac:dyDescent="0.3">
      <c r="A111" s="213">
        <v>108</v>
      </c>
      <c r="B111" s="230" t="str">
        <f>[4]LT!E$4</f>
        <v>LT2. VALLE DEL CAUCA TERRITORIO DE INTEGRACIÓN SOCIAL PARA LA PAZ</v>
      </c>
      <c r="C111" s="220" t="str">
        <f>[4]LA!F$6</f>
        <v>LA201. JUSTICIA, SEGURIDAD Y CONVIVENCIA</v>
      </c>
      <c r="D111" s="220" t="str">
        <f>[4]Pg!$F$12</f>
        <v>Pg20102. Convivencia y Resolución Pacífica de Conflictos</v>
      </c>
      <c r="E111" s="220" t="s">
        <v>5079</v>
      </c>
      <c r="F111" s="220" t="s">
        <v>5217</v>
      </c>
      <c r="G111" s="220" t="s">
        <v>269</v>
      </c>
      <c r="H111" s="220" t="s">
        <v>4488</v>
      </c>
      <c r="I111" s="220" t="s">
        <v>94</v>
      </c>
      <c r="J111" s="220"/>
      <c r="K111" s="220" t="s">
        <v>77</v>
      </c>
      <c r="L111" s="224">
        <v>1</v>
      </c>
      <c r="M111" s="221">
        <v>2019</v>
      </c>
      <c r="N111" s="224">
        <v>1</v>
      </c>
      <c r="O111" s="221">
        <v>100</v>
      </c>
      <c r="P111" s="221">
        <v>100</v>
      </c>
      <c r="Q111" s="221">
        <v>100</v>
      </c>
      <c r="R111" s="222">
        <v>100</v>
      </c>
      <c r="S111" s="223">
        <f t="shared" si="8"/>
        <v>5555147807</v>
      </c>
      <c r="T111" s="223">
        <f t="shared" si="6"/>
        <v>875000000</v>
      </c>
      <c r="U111" s="223">
        <v>100000000</v>
      </c>
      <c r="V111" s="223">
        <v>775000000</v>
      </c>
      <c r="W111" s="223"/>
      <c r="X111" s="223"/>
      <c r="Y111" s="223"/>
      <c r="Z111" s="223"/>
      <c r="AA111" s="223"/>
      <c r="AB111" s="223"/>
      <c r="AC111" s="223"/>
      <c r="AD111" s="223">
        <f t="shared" si="5"/>
        <v>1017512423</v>
      </c>
      <c r="AE111" s="223">
        <v>700000000</v>
      </c>
      <c r="AF111" s="223">
        <v>317512423</v>
      </c>
      <c r="AG111" s="223"/>
      <c r="AH111" s="223"/>
      <c r="AI111" s="223"/>
      <c r="AJ111" s="223"/>
      <c r="AK111" s="223"/>
      <c r="AL111" s="223"/>
      <c r="AM111" s="223"/>
      <c r="AN111" s="223">
        <f t="shared" si="7"/>
        <v>1003738293</v>
      </c>
      <c r="AO111" s="223">
        <v>200000000</v>
      </c>
      <c r="AP111" s="223">
        <v>303738293</v>
      </c>
      <c r="AQ111" s="223"/>
      <c r="AR111" s="223"/>
      <c r="AS111" s="223"/>
      <c r="AT111" s="223"/>
      <c r="AU111" s="223"/>
      <c r="AV111" s="223">
        <v>500000000</v>
      </c>
      <c r="AW111" s="223"/>
      <c r="AX111" s="223">
        <f t="shared" si="9"/>
        <v>2658897091</v>
      </c>
      <c r="AY111" s="223">
        <v>400000000</v>
      </c>
      <c r="AZ111" s="223">
        <v>258897091</v>
      </c>
      <c r="BA111" s="223"/>
      <c r="BB111" s="223"/>
      <c r="BC111" s="223"/>
      <c r="BD111" s="223"/>
      <c r="BE111" s="223"/>
      <c r="BF111" s="223">
        <v>2000000000</v>
      </c>
      <c r="BG111" s="223"/>
    </row>
    <row r="112" spans="1:59" s="185" customFormat="1" ht="91" hidden="1" x14ac:dyDescent="0.3">
      <c r="A112" s="213">
        <v>109</v>
      </c>
      <c r="B112" s="230" t="str">
        <f>[4]LT!E$4</f>
        <v>LT2. VALLE DEL CAUCA TERRITORIO DE INTEGRACIÓN SOCIAL PARA LA PAZ</v>
      </c>
      <c r="C112" s="220" t="str">
        <f>[4]LA!F$6</f>
        <v>LA201. JUSTICIA, SEGURIDAD Y CONVIVENCIA</v>
      </c>
      <c r="D112" s="220" t="str">
        <f>[4]Pg!$F$12</f>
        <v>Pg20102. Convivencia y Resolución Pacífica de Conflictos</v>
      </c>
      <c r="E112" s="220" t="s">
        <v>5079</v>
      </c>
      <c r="F112" s="220" t="s">
        <v>5217</v>
      </c>
      <c r="G112" s="220" t="s">
        <v>271</v>
      </c>
      <c r="H112" s="220" t="s">
        <v>4489</v>
      </c>
      <c r="I112" s="220" t="s">
        <v>94</v>
      </c>
      <c r="J112" s="220"/>
      <c r="K112" s="220" t="s">
        <v>85</v>
      </c>
      <c r="L112" s="221">
        <v>0</v>
      </c>
      <c r="M112" s="221">
        <v>2019</v>
      </c>
      <c r="N112" s="224">
        <v>1</v>
      </c>
      <c r="O112" s="221">
        <v>10</v>
      </c>
      <c r="P112" s="221">
        <v>40</v>
      </c>
      <c r="Q112" s="221">
        <v>70</v>
      </c>
      <c r="R112" s="222">
        <v>100</v>
      </c>
      <c r="S112" s="223">
        <f t="shared" si="8"/>
        <v>1988598501</v>
      </c>
      <c r="T112" s="223">
        <f t="shared" si="6"/>
        <v>0</v>
      </c>
      <c r="U112" s="223"/>
      <c r="V112" s="223"/>
      <c r="W112" s="223"/>
      <c r="X112" s="223"/>
      <c r="Y112" s="223"/>
      <c r="Z112" s="223"/>
      <c r="AA112" s="223"/>
      <c r="AB112" s="223"/>
      <c r="AC112" s="223"/>
      <c r="AD112" s="223">
        <f t="shared" si="5"/>
        <v>719374962</v>
      </c>
      <c r="AE112" s="223">
        <v>596000000</v>
      </c>
      <c r="AF112" s="223">
        <v>123374962</v>
      </c>
      <c r="AG112" s="223"/>
      <c r="AH112" s="223"/>
      <c r="AI112" s="223"/>
      <c r="AJ112" s="223"/>
      <c r="AK112" s="223"/>
      <c r="AL112" s="223"/>
      <c r="AM112" s="223"/>
      <c r="AN112" s="223">
        <f t="shared" si="7"/>
        <v>728011209</v>
      </c>
      <c r="AO112" s="223">
        <v>196000000</v>
      </c>
      <c r="AP112" s="223">
        <v>132011209</v>
      </c>
      <c r="AQ112" s="223"/>
      <c r="AR112" s="223"/>
      <c r="AS112" s="223"/>
      <c r="AT112" s="223"/>
      <c r="AU112" s="223"/>
      <c r="AV112" s="223">
        <v>400000000</v>
      </c>
      <c r="AW112" s="223"/>
      <c r="AX112" s="223">
        <f t="shared" si="9"/>
        <v>541212330</v>
      </c>
      <c r="AY112" s="223">
        <v>396000000</v>
      </c>
      <c r="AZ112" s="223">
        <v>145212330</v>
      </c>
      <c r="BA112" s="223"/>
      <c r="BB112" s="223"/>
      <c r="BC112" s="223"/>
      <c r="BD112" s="223"/>
      <c r="BE112" s="223"/>
      <c r="BF112" s="223"/>
      <c r="BG112" s="223"/>
    </row>
    <row r="113" spans="1:59" s="185" customFormat="1" ht="65" hidden="1" x14ac:dyDescent="0.3">
      <c r="A113" s="213">
        <v>110</v>
      </c>
      <c r="B113" s="230" t="str">
        <f>[4]LT!E$4</f>
        <v>LT2. VALLE DEL CAUCA TERRITORIO DE INTEGRACIÓN SOCIAL PARA LA PAZ</v>
      </c>
      <c r="C113" s="220" t="str">
        <f>[4]LA!F$6</f>
        <v>LA201. JUSTICIA, SEGURIDAD Y CONVIVENCIA</v>
      </c>
      <c r="D113" s="220" t="str">
        <f>[4]Pg!$F$12</f>
        <v>Pg20102. Convivencia y Resolución Pacífica de Conflictos</v>
      </c>
      <c r="E113" s="220" t="s">
        <v>5079</v>
      </c>
      <c r="F113" s="220" t="s">
        <v>5217</v>
      </c>
      <c r="G113" s="220" t="s">
        <v>272</v>
      </c>
      <c r="H113" s="220" t="s">
        <v>4490</v>
      </c>
      <c r="I113" s="220" t="s">
        <v>94</v>
      </c>
      <c r="J113" s="220"/>
      <c r="K113" s="220" t="s">
        <v>85</v>
      </c>
      <c r="L113" s="221">
        <v>0</v>
      </c>
      <c r="M113" s="221">
        <v>2019</v>
      </c>
      <c r="N113" s="221">
        <v>149</v>
      </c>
      <c r="O113" s="221">
        <v>0</v>
      </c>
      <c r="P113" s="221">
        <v>149</v>
      </c>
      <c r="Q113" s="221">
        <v>149</v>
      </c>
      <c r="R113" s="222">
        <v>149</v>
      </c>
      <c r="S113" s="223">
        <f t="shared" si="8"/>
        <v>3785432216</v>
      </c>
      <c r="T113" s="223">
        <f t="shared" si="6"/>
        <v>0</v>
      </c>
      <c r="U113" s="223"/>
      <c r="V113" s="223"/>
      <c r="W113" s="223"/>
      <c r="X113" s="223"/>
      <c r="Y113" s="223"/>
      <c r="Z113" s="223"/>
      <c r="AA113" s="223"/>
      <c r="AB113" s="223"/>
      <c r="AC113" s="223"/>
      <c r="AD113" s="223">
        <f t="shared" si="5"/>
        <v>1131207951</v>
      </c>
      <c r="AE113" s="223">
        <v>800000000</v>
      </c>
      <c r="AF113" s="223">
        <v>331207951</v>
      </c>
      <c r="AG113" s="223"/>
      <c r="AH113" s="223"/>
      <c r="AI113" s="223"/>
      <c r="AJ113" s="223"/>
      <c r="AK113" s="223"/>
      <c r="AL113" s="223"/>
      <c r="AM113" s="223"/>
      <c r="AN113" s="223">
        <f t="shared" si="7"/>
        <v>1104392507</v>
      </c>
      <c r="AO113" s="223">
        <f>400000000</f>
        <v>400000000</v>
      </c>
      <c r="AP113" s="223">
        <v>304392507</v>
      </c>
      <c r="AQ113" s="223"/>
      <c r="AR113" s="223"/>
      <c r="AS113" s="223"/>
      <c r="AT113" s="223"/>
      <c r="AU113" s="223"/>
      <c r="AV113" s="223">
        <f>400000000</f>
        <v>400000000</v>
      </c>
      <c r="AW113" s="223"/>
      <c r="AX113" s="223">
        <f t="shared" si="9"/>
        <v>1549831758</v>
      </c>
      <c r="AY113" s="223">
        <v>420000000</v>
      </c>
      <c r="AZ113" s="223">
        <v>329831758</v>
      </c>
      <c r="BA113" s="223"/>
      <c r="BB113" s="223"/>
      <c r="BC113" s="223"/>
      <c r="BD113" s="223"/>
      <c r="BE113" s="223"/>
      <c r="BF113" s="223">
        <v>800000000</v>
      </c>
      <c r="BG113" s="223"/>
    </row>
    <row r="114" spans="1:59" s="185" customFormat="1" ht="104" hidden="1" x14ac:dyDescent="0.3">
      <c r="A114" s="213">
        <v>111</v>
      </c>
      <c r="B114" s="230" t="str">
        <f>[4]LT!E$4</f>
        <v>LT2. VALLE DEL CAUCA TERRITORIO DE INTEGRACIÓN SOCIAL PARA LA PAZ</v>
      </c>
      <c r="C114" s="220" t="str">
        <f>[4]LA!F$6</f>
        <v>LA201. JUSTICIA, SEGURIDAD Y CONVIVENCIA</v>
      </c>
      <c r="D114" s="220" t="str">
        <f>[4]Pg!$F$12</f>
        <v>Pg20102. Convivencia y Resolución Pacífica de Conflictos</v>
      </c>
      <c r="E114" s="220" t="s">
        <v>5079</v>
      </c>
      <c r="F114" s="220" t="s">
        <v>5217</v>
      </c>
      <c r="G114" s="220" t="s">
        <v>274</v>
      </c>
      <c r="H114" s="220" t="s">
        <v>4491</v>
      </c>
      <c r="I114" s="220" t="s">
        <v>94</v>
      </c>
      <c r="J114" s="220"/>
      <c r="K114" s="220" t="s">
        <v>77</v>
      </c>
      <c r="L114" s="221">
        <v>4</v>
      </c>
      <c r="M114" s="221">
        <v>2019</v>
      </c>
      <c r="N114" s="221">
        <v>4</v>
      </c>
      <c r="O114" s="221">
        <v>4</v>
      </c>
      <c r="P114" s="221">
        <v>4</v>
      </c>
      <c r="Q114" s="221">
        <v>4</v>
      </c>
      <c r="R114" s="222">
        <v>4</v>
      </c>
      <c r="S114" s="223">
        <f t="shared" si="8"/>
        <v>146885806</v>
      </c>
      <c r="T114" s="223">
        <f t="shared" si="6"/>
        <v>0</v>
      </c>
      <c r="U114" s="223"/>
      <c r="V114" s="223"/>
      <c r="W114" s="223"/>
      <c r="X114" s="223"/>
      <c r="Y114" s="223"/>
      <c r="Z114" s="223"/>
      <c r="AA114" s="223"/>
      <c r="AB114" s="223"/>
      <c r="AC114" s="223"/>
      <c r="AD114" s="223">
        <f t="shared" si="5"/>
        <v>48280199</v>
      </c>
      <c r="AE114" s="223">
        <v>40000000</v>
      </c>
      <c r="AF114" s="223">
        <v>8280199</v>
      </c>
      <c r="AG114" s="223"/>
      <c r="AH114" s="223"/>
      <c r="AI114" s="223"/>
      <c r="AJ114" s="223"/>
      <c r="AK114" s="223"/>
      <c r="AL114" s="223"/>
      <c r="AM114" s="223"/>
      <c r="AN114" s="223">
        <f t="shared" si="7"/>
        <v>48859813</v>
      </c>
      <c r="AO114" s="223">
        <v>40000000</v>
      </c>
      <c r="AP114" s="223">
        <v>8859813</v>
      </c>
      <c r="AQ114" s="223"/>
      <c r="AR114" s="223"/>
      <c r="AS114" s="223"/>
      <c r="AT114" s="223"/>
      <c r="AU114" s="223"/>
      <c r="AV114" s="223"/>
      <c r="AW114" s="223"/>
      <c r="AX114" s="223">
        <f t="shared" si="9"/>
        <v>49745794</v>
      </c>
      <c r="AY114" s="223">
        <v>40000000</v>
      </c>
      <c r="AZ114" s="223">
        <v>9745794</v>
      </c>
      <c r="BA114" s="223"/>
      <c r="BB114" s="223"/>
      <c r="BC114" s="223"/>
      <c r="BD114" s="223"/>
      <c r="BE114" s="223"/>
      <c r="BF114" s="223">
        <v>0</v>
      </c>
      <c r="BG114" s="223"/>
    </row>
    <row r="115" spans="1:59" s="185" customFormat="1" ht="78" hidden="1" x14ac:dyDescent="0.3">
      <c r="A115" s="213">
        <v>112</v>
      </c>
      <c r="B115" s="230" t="str">
        <f>[4]LT!E$4</f>
        <v>LT2. VALLE DEL CAUCA TERRITORIO DE INTEGRACIÓN SOCIAL PARA LA PAZ</v>
      </c>
      <c r="C115" s="220" t="str">
        <f>[4]LA!F$6</f>
        <v>LA201. JUSTICIA, SEGURIDAD Y CONVIVENCIA</v>
      </c>
      <c r="D115" s="220" t="str">
        <f>[4]Pg!$F$12</f>
        <v>Pg20102. Convivencia y Resolución Pacífica de Conflictos</v>
      </c>
      <c r="E115" s="220" t="s">
        <v>5079</v>
      </c>
      <c r="F115" s="220" t="s">
        <v>5217</v>
      </c>
      <c r="G115" s="220" t="s">
        <v>276</v>
      </c>
      <c r="H115" s="220" t="s">
        <v>4492</v>
      </c>
      <c r="I115" s="220" t="s">
        <v>187</v>
      </c>
      <c r="J115" s="220"/>
      <c r="K115" s="220" t="s">
        <v>85</v>
      </c>
      <c r="L115" s="221">
        <v>0</v>
      </c>
      <c r="M115" s="221">
        <v>2019</v>
      </c>
      <c r="N115" s="221">
        <v>42</v>
      </c>
      <c r="O115" s="221">
        <v>10</v>
      </c>
      <c r="P115" s="221">
        <v>20</v>
      </c>
      <c r="Q115" s="221">
        <v>30</v>
      </c>
      <c r="R115" s="222">
        <v>42</v>
      </c>
      <c r="S115" s="223">
        <f t="shared" si="8"/>
        <v>98705000</v>
      </c>
      <c r="T115" s="223">
        <f t="shared" si="6"/>
        <v>50000000</v>
      </c>
      <c r="U115" s="223">
        <v>50000000</v>
      </c>
      <c r="V115" s="223"/>
      <c r="W115" s="223"/>
      <c r="X115" s="223"/>
      <c r="Y115" s="223"/>
      <c r="Z115" s="223"/>
      <c r="AA115" s="223"/>
      <c r="AB115" s="223"/>
      <c r="AC115" s="223"/>
      <c r="AD115" s="223">
        <f t="shared" si="5"/>
        <v>15000000</v>
      </c>
      <c r="AE115" s="223">
        <v>15000000</v>
      </c>
      <c r="AF115" s="223"/>
      <c r="AG115" s="223"/>
      <c r="AH115" s="223"/>
      <c r="AI115" s="223"/>
      <c r="AJ115" s="223"/>
      <c r="AK115" s="223"/>
      <c r="AL115" s="223"/>
      <c r="AM115" s="223"/>
      <c r="AN115" s="223">
        <f t="shared" si="7"/>
        <v>16050000</v>
      </c>
      <c r="AO115" s="223">
        <v>16050000</v>
      </c>
      <c r="AP115" s="223"/>
      <c r="AQ115" s="223"/>
      <c r="AR115" s="223"/>
      <c r="AS115" s="223"/>
      <c r="AT115" s="223"/>
      <c r="AU115" s="223"/>
      <c r="AV115" s="223"/>
      <c r="AW115" s="223"/>
      <c r="AX115" s="223">
        <f t="shared" si="9"/>
        <v>17655000</v>
      </c>
      <c r="AY115" s="223">
        <v>17655000</v>
      </c>
      <c r="AZ115" s="223"/>
      <c r="BA115" s="223"/>
      <c r="BB115" s="223"/>
      <c r="BC115" s="223"/>
      <c r="BD115" s="223"/>
      <c r="BE115" s="223"/>
      <c r="BF115" s="223">
        <v>0</v>
      </c>
      <c r="BG115" s="223"/>
    </row>
    <row r="116" spans="1:59" s="185" customFormat="1" ht="65" hidden="1" x14ac:dyDescent="0.3">
      <c r="A116" s="213">
        <v>113</v>
      </c>
      <c r="B116" s="230" t="str">
        <f>[4]LT!E$4</f>
        <v>LT2. VALLE DEL CAUCA TERRITORIO DE INTEGRACIÓN SOCIAL PARA LA PAZ</v>
      </c>
      <c r="C116" s="220" t="str">
        <f>[4]LA!F$6</f>
        <v>LA201. JUSTICIA, SEGURIDAD Y CONVIVENCIA</v>
      </c>
      <c r="D116" s="220" t="str">
        <f>[4]Pg!$F$12</f>
        <v>Pg20102. Convivencia y Resolución Pacífica de Conflictos</v>
      </c>
      <c r="E116" s="220" t="s">
        <v>5079</v>
      </c>
      <c r="F116" s="220" t="s">
        <v>5217</v>
      </c>
      <c r="G116" s="220" t="s">
        <v>278</v>
      </c>
      <c r="H116" s="220" t="s">
        <v>4493</v>
      </c>
      <c r="I116" s="220" t="s">
        <v>187</v>
      </c>
      <c r="J116" s="220"/>
      <c r="K116" s="220" t="s">
        <v>189</v>
      </c>
      <c r="L116" s="221">
        <v>0</v>
      </c>
      <c r="M116" s="221">
        <v>2019</v>
      </c>
      <c r="N116" s="221">
        <v>1</v>
      </c>
      <c r="O116" s="221">
        <v>1</v>
      </c>
      <c r="P116" s="221">
        <v>1</v>
      </c>
      <c r="Q116" s="221">
        <v>1</v>
      </c>
      <c r="R116" s="221">
        <v>1</v>
      </c>
      <c r="S116" s="223">
        <f t="shared" si="8"/>
        <v>130000000</v>
      </c>
      <c r="T116" s="223">
        <f t="shared" si="6"/>
        <v>100000000</v>
      </c>
      <c r="U116" s="223">
        <v>100000000</v>
      </c>
      <c r="V116" s="223"/>
      <c r="W116" s="223"/>
      <c r="X116" s="223"/>
      <c r="Y116" s="223"/>
      <c r="Z116" s="223"/>
      <c r="AA116" s="223"/>
      <c r="AB116" s="223"/>
      <c r="AC116" s="223"/>
      <c r="AD116" s="223">
        <f t="shared" ref="AD116:AD179" si="10">SUM(AE116:AM116)</f>
        <v>30000000</v>
      </c>
      <c r="AE116" s="223">
        <v>30000000</v>
      </c>
      <c r="AF116" s="223"/>
      <c r="AG116" s="223"/>
      <c r="AH116" s="223"/>
      <c r="AI116" s="223"/>
      <c r="AJ116" s="223"/>
      <c r="AK116" s="223"/>
      <c r="AL116" s="223"/>
      <c r="AM116" s="223"/>
      <c r="AN116" s="223">
        <f t="shared" si="7"/>
        <v>0</v>
      </c>
      <c r="AO116" s="223">
        <v>0</v>
      </c>
      <c r="AP116" s="223"/>
      <c r="AQ116" s="223"/>
      <c r="AR116" s="223"/>
      <c r="AS116" s="223"/>
      <c r="AT116" s="223"/>
      <c r="AU116" s="223"/>
      <c r="AV116" s="223"/>
      <c r="AW116" s="223"/>
      <c r="AX116" s="223">
        <f t="shared" si="9"/>
        <v>0</v>
      </c>
      <c r="AY116" s="223"/>
      <c r="AZ116" s="223"/>
      <c r="BA116" s="223"/>
      <c r="BB116" s="223"/>
      <c r="BC116" s="223"/>
      <c r="BD116" s="223"/>
      <c r="BE116" s="223"/>
      <c r="BF116" s="223">
        <v>0</v>
      </c>
      <c r="BG116" s="223"/>
    </row>
    <row r="117" spans="1:59" s="185" customFormat="1" ht="78" hidden="1" x14ac:dyDescent="0.3">
      <c r="A117" s="213">
        <v>114</v>
      </c>
      <c r="B117" s="230" t="str">
        <f>[4]LT!E$4</f>
        <v>LT2. VALLE DEL CAUCA TERRITORIO DE INTEGRACIÓN SOCIAL PARA LA PAZ</v>
      </c>
      <c r="C117" s="220" t="str">
        <f>[4]LA!F$7</f>
        <v>LA202. VÍCTIMAS DEL CONFLICTO ARMADO</v>
      </c>
      <c r="D117" s="220" t="str">
        <f>[4]Pg!$F$13</f>
        <v>Pg20201. Prevención y Protección a Víctimas del Conflicto Armado</v>
      </c>
      <c r="E117" s="220" t="s">
        <v>5080</v>
      </c>
      <c r="F117" s="220" t="s">
        <v>5218</v>
      </c>
      <c r="G117" s="220" t="s">
        <v>283</v>
      </c>
      <c r="H117" s="220" t="s">
        <v>4494</v>
      </c>
      <c r="I117" s="220" t="s">
        <v>187</v>
      </c>
      <c r="J117" s="220"/>
      <c r="K117" s="220" t="s">
        <v>85</v>
      </c>
      <c r="L117" s="221">
        <v>0</v>
      </c>
      <c r="M117" s="221">
        <v>2019</v>
      </c>
      <c r="N117" s="224">
        <v>1</v>
      </c>
      <c r="O117" s="221">
        <v>100</v>
      </c>
      <c r="P117" s="221">
        <v>100</v>
      </c>
      <c r="Q117" s="221">
        <v>100</v>
      </c>
      <c r="R117" s="222">
        <v>100</v>
      </c>
      <c r="S117" s="223">
        <f t="shared" si="8"/>
        <v>98705000</v>
      </c>
      <c r="T117" s="223">
        <f t="shared" si="6"/>
        <v>50000000</v>
      </c>
      <c r="U117" s="223">
        <v>50000000</v>
      </c>
      <c r="V117" s="223"/>
      <c r="W117" s="223"/>
      <c r="X117" s="223"/>
      <c r="Y117" s="223"/>
      <c r="Z117" s="223"/>
      <c r="AA117" s="223"/>
      <c r="AB117" s="223"/>
      <c r="AC117" s="223"/>
      <c r="AD117" s="223">
        <f t="shared" si="10"/>
        <v>15000000</v>
      </c>
      <c r="AE117" s="223">
        <v>15000000</v>
      </c>
      <c r="AF117" s="223"/>
      <c r="AG117" s="223"/>
      <c r="AH117" s="223"/>
      <c r="AI117" s="223"/>
      <c r="AJ117" s="223"/>
      <c r="AK117" s="223"/>
      <c r="AL117" s="223"/>
      <c r="AM117" s="223"/>
      <c r="AN117" s="223">
        <f t="shared" si="7"/>
        <v>16050000</v>
      </c>
      <c r="AO117" s="223">
        <v>16050000</v>
      </c>
      <c r="AP117" s="223"/>
      <c r="AQ117" s="223"/>
      <c r="AR117" s="223"/>
      <c r="AS117" s="223"/>
      <c r="AT117" s="223"/>
      <c r="AU117" s="223"/>
      <c r="AV117" s="223"/>
      <c r="AW117" s="223"/>
      <c r="AX117" s="223">
        <f t="shared" si="9"/>
        <v>17655000</v>
      </c>
      <c r="AY117" s="223">
        <v>17655000</v>
      </c>
      <c r="AZ117" s="223"/>
      <c r="BA117" s="223"/>
      <c r="BB117" s="223"/>
      <c r="BC117" s="223"/>
      <c r="BD117" s="223"/>
      <c r="BE117" s="223"/>
      <c r="BF117" s="223"/>
      <c r="BG117" s="223"/>
    </row>
    <row r="118" spans="1:59" s="185" customFormat="1" ht="78" hidden="1" x14ac:dyDescent="0.3">
      <c r="A118" s="213">
        <v>115</v>
      </c>
      <c r="B118" s="230" t="str">
        <f>[4]LT!E$4</f>
        <v>LT2. VALLE DEL CAUCA TERRITORIO DE INTEGRACIÓN SOCIAL PARA LA PAZ</v>
      </c>
      <c r="C118" s="220" t="str">
        <f>[4]LA!F$7</f>
        <v>LA202. VÍCTIMAS DEL CONFLICTO ARMADO</v>
      </c>
      <c r="D118" s="220" t="str">
        <f>[4]Pg!$F$13</f>
        <v>Pg20201. Prevención y Protección a Víctimas del Conflicto Armado</v>
      </c>
      <c r="E118" s="220" t="s">
        <v>5080</v>
      </c>
      <c r="F118" s="220" t="s">
        <v>5218</v>
      </c>
      <c r="G118" s="220" t="s">
        <v>284</v>
      </c>
      <c r="H118" s="220" t="s">
        <v>4495</v>
      </c>
      <c r="I118" s="220" t="s">
        <v>187</v>
      </c>
      <c r="J118" s="220"/>
      <c r="K118" s="220" t="s">
        <v>85</v>
      </c>
      <c r="L118" s="221">
        <v>42</v>
      </c>
      <c r="M118" s="221">
        <v>2019</v>
      </c>
      <c r="N118" s="221">
        <v>42</v>
      </c>
      <c r="O118" s="221">
        <v>10</v>
      </c>
      <c r="P118" s="221">
        <v>20</v>
      </c>
      <c r="Q118" s="221">
        <v>30</v>
      </c>
      <c r="R118" s="222">
        <v>42</v>
      </c>
      <c r="S118" s="223">
        <f t="shared" si="8"/>
        <v>98705000</v>
      </c>
      <c r="T118" s="223">
        <f t="shared" si="6"/>
        <v>50000000</v>
      </c>
      <c r="U118" s="223">
        <v>50000000</v>
      </c>
      <c r="V118" s="223"/>
      <c r="W118" s="223"/>
      <c r="X118" s="223"/>
      <c r="Y118" s="223"/>
      <c r="Z118" s="223"/>
      <c r="AA118" s="223"/>
      <c r="AB118" s="223"/>
      <c r="AC118" s="223"/>
      <c r="AD118" s="223">
        <f t="shared" si="10"/>
        <v>15000000</v>
      </c>
      <c r="AE118" s="223">
        <v>15000000</v>
      </c>
      <c r="AF118" s="223"/>
      <c r="AG118" s="223"/>
      <c r="AH118" s="223"/>
      <c r="AI118" s="223"/>
      <c r="AJ118" s="223"/>
      <c r="AK118" s="223"/>
      <c r="AL118" s="223"/>
      <c r="AM118" s="223"/>
      <c r="AN118" s="223">
        <f t="shared" si="7"/>
        <v>16050000</v>
      </c>
      <c r="AO118" s="223">
        <v>16050000</v>
      </c>
      <c r="AP118" s="223"/>
      <c r="AQ118" s="223"/>
      <c r="AR118" s="223"/>
      <c r="AS118" s="223"/>
      <c r="AT118" s="223"/>
      <c r="AU118" s="223"/>
      <c r="AV118" s="223"/>
      <c r="AW118" s="223"/>
      <c r="AX118" s="223">
        <f t="shared" si="9"/>
        <v>17655000</v>
      </c>
      <c r="AY118" s="223">
        <v>17655000</v>
      </c>
      <c r="AZ118" s="223"/>
      <c r="BA118" s="223"/>
      <c r="BB118" s="223"/>
      <c r="BC118" s="223"/>
      <c r="BD118" s="223"/>
      <c r="BE118" s="223"/>
      <c r="BF118" s="223">
        <v>0</v>
      </c>
      <c r="BG118" s="223"/>
    </row>
    <row r="119" spans="1:59" s="185" customFormat="1" ht="78" hidden="1" x14ac:dyDescent="0.3">
      <c r="A119" s="213">
        <v>116</v>
      </c>
      <c r="B119" s="230" t="str">
        <f>[4]LT!E$4</f>
        <v>LT2. VALLE DEL CAUCA TERRITORIO DE INTEGRACIÓN SOCIAL PARA LA PAZ</v>
      </c>
      <c r="C119" s="220" t="str">
        <f>[4]LA!F$7</f>
        <v>LA202. VÍCTIMAS DEL CONFLICTO ARMADO</v>
      </c>
      <c r="D119" s="220" t="str">
        <f>[4]Pg!$F$13</f>
        <v>Pg20201. Prevención y Protección a Víctimas del Conflicto Armado</v>
      </c>
      <c r="E119" s="220" t="s">
        <v>5080</v>
      </c>
      <c r="F119" s="220" t="s">
        <v>5218</v>
      </c>
      <c r="G119" s="220" t="s">
        <v>1338</v>
      </c>
      <c r="H119" s="220" t="s">
        <v>4496</v>
      </c>
      <c r="I119" s="220" t="s">
        <v>187</v>
      </c>
      <c r="J119" s="220"/>
      <c r="K119" s="220" t="s">
        <v>85</v>
      </c>
      <c r="L119" s="221">
        <v>42</v>
      </c>
      <c r="M119" s="221">
        <v>2019</v>
      </c>
      <c r="N119" s="221">
        <v>42</v>
      </c>
      <c r="O119" s="221">
        <v>10</v>
      </c>
      <c r="P119" s="221">
        <v>20</v>
      </c>
      <c r="Q119" s="221">
        <v>30</v>
      </c>
      <c r="R119" s="222">
        <v>42</v>
      </c>
      <c r="S119" s="223">
        <f t="shared" si="8"/>
        <v>98705000</v>
      </c>
      <c r="T119" s="223">
        <f t="shared" si="6"/>
        <v>50000000</v>
      </c>
      <c r="U119" s="223">
        <v>50000000</v>
      </c>
      <c r="V119" s="223"/>
      <c r="W119" s="223"/>
      <c r="X119" s="223"/>
      <c r="Y119" s="223"/>
      <c r="Z119" s="223"/>
      <c r="AA119" s="223"/>
      <c r="AB119" s="223"/>
      <c r="AC119" s="223"/>
      <c r="AD119" s="223">
        <f t="shared" si="10"/>
        <v>15000000</v>
      </c>
      <c r="AE119" s="223">
        <v>15000000</v>
      </c>
      <c r="AF119" s="223"/>
      <c r="AG119" s="223"/>
      <c r="AH119" s="223"/>
      <c r="AI119" s="223"/>
      <c r="AJ119" s="223"/>
      <c r="AK119" s="223"/>
      <c r="AL119" s="223"/>
      <c r="AM119" s="223"/>
      <c r="AN119" s="223">
        <f t="shared" si="7"/>
        <v>16050000</v>
      </c>
      <c r="AO119" s="223">
        <v>16050000</v>
      </c>
      <c r="AP119" s="223"/>
      <c r="AQ119" s="223"/>
      <c r="AR119" s="223"/>
      <c r="AS119" s="223"/>
      <c r="AT119" s="223"/>
      <c r="AU119" s="223"/>
      <c r="AV119" s="223"/>
      <c r="AW119" s="223"/>
      <c r="AX119" s="223">
        <f t="shared" si="9"/>
        <v>17655000</v>
      </c>
      <c r="AY119" s="223">
        <v>17655000</v>
      </c>
      <c r="AZ119" s="223"/>
      <c r="BA119" s="223"/>
      <c r="BB119" s="223"/>
      <c r="BC119" s="223"/>
      <c r="BD119" s="223"/>
      <c r="BE119" s="223"/>
      <c r="BF119" s="223">
        <v>0</v>
      </c>
      <c r="BG119" s="223"/>
    </row>
    <row r="120" spans="1:59" s="185" customFormat="1" ht="78" hidden="1" x14ac:dyDescent="0.3">
      <c r="A120" s="213">
        <v>117</v>
      </c>
      <c r="B120" s="230" t="str">
        <f>[4]LT!E$4</f>
        <v>LT2. VALLE DEL CAUCA TERRITORIO DE INTEGRACIÓN SOCIAL PARA LA PAZ</v>
      </c>
      <c r="C120" s="220" t="str">
        <f>[4]LA!F$7</f>
        <v>LA202. VÍCTIMAS DEL CONFLICTO ARMADO</v>
      </c>
      <c r="D120" s="220" t="str">
        <f>[4]Pg!$F$13</f>
        <v>Pg20201. Prevención y Protección a Víctimas del Conflicto Armado</v>
      </c>
      <c r="E120" s="220" t="s">
        <v>5080</v>
      </c>
      <c r="F120" s="220" t="s">
        <v>5219</v>
      </c>
      <c r="G120" s="220" t="s">
        <v>288</v>
      </c>
      <c r="H120" s="220" t="s">
        <v>4497</v>
      </c>
      <c r="I120" s="220" t="s">
        <v>249</v>
      </c>
      <c r="J120" s="220"/>
      <c r="K120" s="220" t="s">
        <v>85</v>
      </c>
      <c r="L120" s="221">
        <v>1</v>
      </c>
      <c r="M120" s="221">
        <v>2019</v>
      </c>
      <c r="N120" s="221">
        <v>1</v>
      </c>
      <c r="O120" s="221">
        <v>0</v>
      </c>
      <c r="P120" s="221">
        <v>1</v>
      </c>
      <c r="Q120" s="221">
        <v>1</v>
      </c>
      <c r="R120" s="222">
        <v>1</v>
      </c>
      <c r="S120" s="223">
        <f t="shared" si="8"/>
        <v>385788000</v>
      </c>
      <c r="T120" s="223">
        <f t="shared" si="6"/>
        <v>0</v>
      </c>
      <c r="U120" s="223"/>
      <c r="V120" s="223"/>
      <c r="W120" s="223"/>
      <c r="X120" s="223"/>
      <c r="Y120" s="223"/>
      <c r="Z120" s="223"/>
      <c r="AA120" s="223"/>
      <c r="AB120" s="223">
        <v>0</v>
      </c>
      <c r="AC120" s="223"/>
      <c r="AD120" s="223">
        <f t="shared" si="10"/>
        <v>120000000</v>
      </c>
      <c r="AE120" s="223">
        <v>120000000</v>
      </c>
      <c r="AF120" s="223"/>
      <c r="AG120" s="223"/>
      <c r="AH120" s="223"/>
      <c r="AI120" s="223"/>
      <c r="AJ120" s="223"/>
      <c r="AK120" s="223"/>
      <c r="AL120" s="223"/>
      <c r="AM120" s="223"/>
      <c r="AN120" s="223">
        <f t="shared" si="7"/>
        <v>128400000.00000001</v>
      </c>
      <c r="AO120" s="223">
        <v>128400000.00000001</v>
      </c>
      <c r="AP120" s="223"/>
      <c r="AQ120" s="223"/>
      <c r="AR120" s="223"/>
      <c r="AS120" s="223"/>
      <c r="AT120" s="223"/>
      <c r="AU120" s="223"/>
      <c r="AV120" s="223"/>
      <c r="AW120" s="223"/>
      <c r="AX120" s="223">
        <f t="shared" si="9"/>
        <v>137388000.00000003</v>
      </c>
      <c r="AY120" s="223">
        <v>137388000.00000003</v>
      </c>
      <c r="AZ120" s="223"/>
      <c r="BA120" s="223"/>
      <c r="BB120" s="223"/>
      <c r="BC120" s="223"/>
      <c r="BD120" s="223"/>
      <c r="BE120" s="223"/>
      <c r="BF120" s="223">
        <v>0</v>
      </c>
      <c r="BG120" s="223"/>
    </row>
    <row r="121" spans="1:59" s="185" customFormat="1" ht="78" hidden="1" x14ac:dyDescent="0.3">
      <c r="A121" s="213">
        <v>118</v>
      </c>
      <c r="B121" s="230" t="str">
        <f>[4]LT!E$4</f>
        <v>LT2. VALLE DEL CAUCA TERRITORIO DE INTEGRACIÓN SOCIAL PARA LA PAZ</v>
      </c>
      <c r="C121" s="220" t="str">
        <f>[4]LA!F$7</f>
        <v>LA202. VÍCTIMAS DEL CONFLICTO ARMADO</v>
      </c>
      <c r="D121" s="220" t="str">
        <f>[4]Pg!$F$13</f>
        <v>Pg20201. Prevención y Protección a Víctimas del Conflicto Armado</v>
      </c>
      <c r="E121" s="220" t="s">
        <v>5080</v>
      </c>
      <c r="F121" s="220" t="s">
        <v>5219</v>
      </c>
      <c r="G121" s="220" t="s">
        <v>1341</v>
      </c>
      <c r="H121" s="220" t="s">
        <v>4498</v>
      </c>
      <c r="I121" s="220" t="s">
        <v>249</v>
      </c>
      <c r="J121" s="220"/>
      <c r="K121" s="220" t="s">
        <v>85</v>
      </c>
      <c r="L121" s="221">
        <v>1</v>
      </c>
      <c r="M121" s="221">
        <v>2019</v>
      </c>
      <c r="N121" s="221">
        <v>1</v>
      </c>
      <c r="O121" s="221">
        <v>0</v>
      </c>
      <c r="P121" s="221">
        <v>1</v>
      </c>
      <c r="Q121" s="221">
        <v>1</v>
      </c>
      <c r="R121" s="222">
        <v>1</v>
      </c>
      <c r="S121" s="223">
        <f t="shared" si="8"/>
        <v>385788000</v>
      </c>
      <c r="T121" s="223">
        <f t="shared" si="6"/>
        <v>0</v>
      </c>
      <c r="U121" s="223"/>
      <c r="V121" s="223"/>
      <c r="W121" s="223"/>
      <c r="X121" s="223"/>
      <c r="Y121" s="223"/>
      <c r="Z121" s="223"/>
      <c r="AA121" s="223"/>
      <c r="AB121" s="223">
        <v>0</v>
      </c>
      <c r="AC121" s="223"/>
      <c r="AD121" s="223">
        <f t="shared" si="10"/>
        <v>120000000</v>
      </c>
      <c r="AE121" s="223">
        <v>120000000</v>
      </c>
      <c r="AF121" s="223"/>
      <c r="AG121" s="223"/>
      <c r="AH121" s="223"/>
      <c r="AI121" s="223"/>
      <c r="AJ121" s="223"/>
      <c r="AK121" s="223"/>
      <c r="AL121" s="223"/>
      <c r="AM121" s="223"/>
      <c r="AN121" s="223">
        <f t="shared" si="7"/>
        <v>128400000.00000001</v>
      </c>
      <c r="AO121" s="223">
        <v>128400000.00000001</v>
      </c>
      <c r="AP121" s="223"/>
      <c r="AQ121" s="223"/>
      <c r="AR121" s="223"/>
      <c r="AS121" s="223"/>
      <c r="AT121" s="223"/>
      <c r="AU121" s="223"/>
      <c r="AV121" s="223"/>
      <c r="AW121" s="223"/>
      <c r="AX121" s="223">
        <f t="shared" si="9"/>
        <v>137388000.00000003</v>
      </c>
      <c r="AY121" s="223">
        <v>137388000.00000003</v>
      </c>
      <c r="AZ121" s="223"/>
      <c r="BA121" s="223"/>
      <c r="BB121" s="223"/>
      <c r="BC121" s="223"/>
      <c r="BD121" s="223"/>
      <c r="BE121" s="223"/>
      <c r="BF121" s="223">
        <v>0</v>
      </c>
      <c r="BG121" s="223"/>
    </row>
    <row r="122" spans="1:59" s="185" customFormat="1" ht="78" hidden="1" x14ac:dyDescent="0.3">
      <c r="A122" s="213">
        <v>119</v>
      </c>
      <c r="B122" s="230" t="str">
        <f>[4]LT!E$4</f>
        <v>LT2. VALLE DEL CAUCA TERRITORIO DE INTEGRACIÓN SOCIAL PARA LA PAZ</v>
      </c>
      <c r="C122" s="220" t="str">
        <f>[4]LA!F$7</f>
        <v>LA202. VÍCTIMAS DEL CONFLICTO ARMADO</v>
      </c>
      <c r="D122" s="220" t="str">
        <f>[4]Pg!$F$13</f>
        <v>Pg20201. Prevención y Protección a Víctimas del Conflicto Armado</v>
      </c>
      <c r="E122" s="220" t="s">
        <v>5080</v>
      </c>
      <c r="F122" s="220" t="s">
        <v>5219</v>
      </c>
      <c r="G122" s="220" t="s">
        <v>1341</v>
      </c>
      <c r="H122" s="220" t="s">
        <v>4499</v>
      </c>
      <c r="I122" s="220" t="s">
        <v>249</v>
      </c>
      <c r="J122" s="220"/>
      <c r="K122" s="220" t="s">
        <v>85</v>
      </c>
      <c r="L122" s="221">
        <v>1</v>
      </c>
      <c r="M122" s="221">
        <v>2019</v>
      </c>
      <c r="N122" s="221">
        <v>1</v>
      </c>
      <c r="O122" s="221">
        <v>0</v>
      </c>
      <c r="P122" s="221">
        <v>1</v>
      </c>
      <c r="Q122" s="221">
        <v>1</v>
      </c>
      <c r="R122" s="222">
        <v>1</v>
      </c>
      <c r="S122" s="223">
        <f t="shared" si="8"/>
        <v>289341000</v>
      </c>
      <c r="T122" s="223">
        <f t="shared" si="6"/>
        <v>0</v>
      </c>
      <c r="U122" s="223"/>
      <c r="V122" s="223"/>
      <c r="W122" s="223"/>
      <c r="X122" s="223"/>
      <c r="Y122" s="223"/>
      <c r="Z122" s="223"/>
      <c r="AA122" s="223"/>
      <c r="AB122" s="223">
        <v>0</v>
      </c>
      <c r="AC122" s="223"/>
      <c r="AD122" s="223">
        <f t="shared" si="10"/>
        <v>90000000</v>
      </c>
      <c r="AE122" s="223">
        <v>90000000</v>
      </c>
      <c r="AF122" s="223"/>
      <c r="AG122" s="223"/>
      <c r="AH122" s="223"/>
      <c r="AI122" s="223"/>
      <c r="AJ122" s="223"/>
      <c r="AK122" s="223"/>
      <c r="AL122" s="223"/>
      <c r="AM122" s="223"/>
      <c r="AN122" s="223">
        <f t="shared" si="7"/>
        <v>96300000</v>
      </c>
      <c r="AO122" s="223">
        <v>96300000</v>
      </c>
      <c r="AP122" s="223"/>
      <c r="AQ122" s="223"/>
      <c r="AR122" s="223"/>
      <c r="AS122" s="223"/>
      <c r="AT122" s="223"/>
      <c r="AU122" s="223"/>
      <c r="AV122" s="223"/>
      <c r="AW122" s="223"/>
      <c r="AX122" s="223">
        <f t="shared" si="9"/>
        <v>103041000</v>
      </c>
      <c r="AY122" s="223">
        <v>103041000</v>
      </c>
      <c r="AZ122" s="223"/>
      <c r="BA122" s="223"/>
      <c r="BB122" s="223"/>
      <c r="BC122" s="223"/>
      <c r="BD122" s="223"/>
      <c r="BE122" s="223"/>
      <c r="BF122" s="223">
        <v>0</v>
      </c>
      <c r="BG122" s="223"/>
    </row>
    <row r="123" spans="1:59" s="185" customFormat="1" ht="78" hidden="1" x14ac:dyDescent="0.3">
      <c r="A123" s="213">
        <v>120</v>
      </c>
      <c r="B123" s="230" t="str">
        <f>[4]LT!E$4</f>
        <v>LT2. VALLE DEL CAUCA TERRITORIO DE INTEGRACIÓN SOCIAL PARA LA PAZ</v>
      </c>
      <c r="C123" s="220" t="str">
        <f>[4]LA!F$7</f>
        <v>LA202. VÍCTIMAS DEL CONFLICTO ARMADO</v>
      </c>
      <c r="D123" s="220" t="str">
        <f>[4]Pg!$F$13</f>
        <v>Pg20201. Prevención y Protección a Víctimas del Conflicto Armado</v>
      </c>
      <c r="E123" s="220" t="s">
        <v>5080</v>
      </c>
      <c r="F123" s="220" t="s">
        <v>5219</v>
      </c>
      <c r="G123" s="220" t="s">
        <v>291</v>
      </c>
      <c r="H123" s="220" t="s">
        <v>4500</v>
      </c>
      <c r="I123" s="220" t="s">
        <v>194</v>
      </c>
      <c r="J123" s="220"/>
      <c r="K123" s="220" t="s">
        <v>85</v>
      </c>
      <c r="L123" s="221">
        <v>1</v>
      </c>
      <c r="M123" s="221">
        <v>2019</v>
      </c>
      <c r="N123" s="221">
        <v>3</v>
      </c>
      <c r="O123" s="221">
        <v>0</v>
      </c>
      <c r="P123" s="221">
        <v>1</v>
      </c>
      <c r="Q123" s="221">
        <v>2</v>
      </c>
      <c r="R123" s="222">
        <v>3</v>
      </c>
      <c r="S123" s="223">
        <f t="shared" si="8"/>
        <v>1110119167</v>
      </c>
      <c r="T123" s="223">
        <f t="shared" si="6"/>
        <v>0</v>
      </c>
      <c r="U123" s="223"/>
      <c r="V123" s="223"/>
      <c r="W123" s="223"/>
      <c r="X123" s="223"/>
      <c r="Y123" s="223"/>
      <c r="Z123" s="223"/>
      <c r="AA123" s="223"/>
      <c r="AB123" s="223"/>
      <c r="AC123" s="223"/>
      <c r="AD123" s="223">
        <f t="shared" si="10"/>
        <v>207500000</v>
      </c>
      <c r="AE123" s="223"/>
      <c r="AF123" s="223"/>
      <c r="AG123" s="223"/>
      <c r="AH123" s="223"/>
      <c r="AI123" s="223"/>
      <c r="AJ123" s="223"/>
      <c r="AK123" s="223"/>
      <c r="AL123" s="223">
        <v>207500000</v>
      </c>
      <c r="AM123" s="223"/>
      <c r="AN123" s="223">
        <f t="shared" si="7"/>
        <v>345691667</v>
      </c>
      <c r="AO123" s="223"/>
      <c r="AP123" s="223">
        <v>270103084.89728302</v>
      </c>
      <c r="AQ123" s="223"/>
      <c r="AR123" s="223"/>
      <c r="AS123" s="223"/>
      <c r="AT123" s="223"/>
      <c r="AU123" s="223"/>
      <c r="AV123" s="223">
        <f>345691667-270103084.897283</f>
        <v>75588582.102716982</v>
      </c>
      <c r="AW123" s="223"/>
      <c r="AX123" s="223">
        <f t="shared" si="9"/>
        <v>556927500</v>
      </c>
      <c r="AY123" s="223"/>
      <c r="AZ123" s="223">
        <v>271357013.44214702</v>
      </c>
      <c r="BA123" s="223"/>
      <c r="BB123" s="223"/>
      <c r="BC123" s="223"/>
      <c r="BD123" s="223"/>
      <c r="BE123" s="223"/>
      <c r="BF123" s="223">
        <f>556927500-271357013.442147</f>
        <v>285570486.55785298</v>
      </c>
      <c r="BG123" s="223"/>
    </row>
    <row r="124" spans="1:59" s="185" customFormat="1" ht="78" hidden="1" x14ac:dyDescent="0.3">
      <c r="A124" s="213">
        <v>121</v>
      </c>
      <c r="B124" s="230" t="str">
        <f>[4]LT!E$4</f>
        <v>LT2. VALLE DEL CAUCA TERRITORIO DE INTEGRACIÓN SOCIAL PARA LA PAZ</v>
      </c>
      <c r="C124" s="220" t="str">
        <f>[4]LA!F$7</f>
        <v>LA202. VÍCTIMAS DEL CONFLICTO ARMADO</v>
      </c>
      <c r="D124" s="220" t="str">
        <f>[4]Pg!$F$13</f>
        <v>Pg20201. Prevención y Protección a Víctimas del Conflicto Armado</v>
      </c>
      <c r="E124" s="220" t="s">
        <v>5080</v>
      </c>
      <c r="F124" s="220" t="s">
        <v>5219</v>
      </c>
      <c r="G124" s="220" t="s">
        <v>1342</v>
      </c>
      <c r="H124" s="220" t="s">
        <v>4501</v>
      </c>
      <c r="I124" s="220" t="s">
        <v>171</v>
      </c>
      <c r="J124" s="220"/>
      <c r="K124" s="220" t="s">
        <v>85</v>
      </c>
      <c r="L124" s="221">
        <v>1</v>
      </c>
      <c r="M124" s="221">
        <v>2019</v>
      </c>
      <c r="N124" s="221">
        <v>4</v>
      </c>
      <c r="O124" s="221">
        <v>1</v>
      </c>
      <c r="P124" s="221">
        <v>1</v>
      </c>
      <c r="Q124" s="221">
        <v>1</v>
      </c>
      <c r="R124" s="222">
        <v>1</v>
      </c>
      <c r="S124" s="223">
        <f t="shared" si="8"/>
        <v>638000000</v>
      </c>
      <c r="T124" s="223">
        <f t="shared" si="6"/>
        <v>188000000</v>
      </c>
      <c r="U124" s="223">
        <v>188000000</v>
      </c>
      <c r="V124" s="223"/>
      <c r="W124" s="223"/>
      <c r="X124" s="223"/>
      <c r="Y124" s="223"/>
      <c r="Z124" s="223"/>
      <c r="AA124" s="223"/>
      <c r="AB124" s="223"/>
      <c r="AC124" s="223"/>
      <c r="AD124" s="223">
        <f t="shared" si="10"/>
        <v>100000000</v>
      </c>
      <c r="AE124" s="223">
        <v>70000000</v>
      </c>
      <c r="AF124" s="223"/>
      <c r="AG124" s="223"/>
      <c r="AH124" s="223"/>
      <c r="AI124" s="223"/>
      <c r="AJ124" s="223"/>
      <c r="AK124" s="223"/>
      <c r="AL124" s="223">
        <v>30000000</v>
      </c>
      <c r="AM124" s="223"/>
      <c r="AN124" s="223">
        <f t="shared" si="7"/>
        <v>150000000</v>
      </c>
      <c r="AO124" s="223">
        <v>70000000</v>
      </c>
      <c r="AP124" s="223"/>
      <c r="AQ124" s="223"/>
      <c r="AR124" s="223"/>
      <c r="AS124" s="223"/>
      <c r="AT124" s="223"/>
      <c r="AU124" s="223"/>
      <c r="AV124" s="223">
        <v>80000000</v>
      </c>
      <c r="AW124" s="223"/>
      <c r="AX124" s="223">
        <f t="shared" si="9"/>
        <v>200000000</v>
      </c>
      <c r="AY124" s="223">
        <v>70000000</v>
      </c>
      <c r="AZ124" s="223"/>
      <c r="BA124" s="223"/>
      <c r="BB124" s="223"/>
      <c r="BC124" s="223"/>
      <c r="BD124" s="223"/>
      <c r="BE124" s="223"/>
      <c r="BF124" s="223">
        <v>130000000</v>
      </c>
      <c r="BG124" s="223"/>
    </row>
    <row r="125" spans="1:59" s="185" customFormat="1" ht="78" hidden="1" x14ac:dyDescent="0.3">
      <c r="A125" s="213">
        <v>122</v>
      </c>
      <c r="B125" s="230" t="str">
        <f>[4]LT!E$4</f>
        <v>LT2. VALLE DEL CAUCA TERRITORIO DE INTEGRACIÓN SOCIAL PARA LA PAZ</v>
      </c>
      <c r="C125" s="220" t="str">
        <f>[4]LA!F$7</f>
        <v>LA202. VÍCTIMAS DEL CONFLICTO ARMADO</v>
      </c>
      <c r="D125" s="220" t="str">
        <f>[4]Pg!$F$13</f>
        <v>Pg20201. Prevención y Protección a Víctimas del Conflicto Armado</v>
      </c>
      <c r="E125" s="220" t="s">
        <v>5080</v>
      </c>
      <c r="F125" s="220" t="s">
        <v>5219</v>
      </c>
      <c r="G125" s="220" t="s">
        <v>1343</v>
      </c>
      <c r="H125" s="220" t="s">
        <v>4502</v>
      </c>
      <c r="I125" s="220" t="s">
        <v>171</v>
      </c>
      <c r="J125" s="220"/>
      <c r="K125" s="220" t="s">
        <v>85</v>
      </c>
      <c r="L125" s="221">
        <v>15</v>
      </c>
      <c r="M125" s="221">
        <v>2019</v>
      </c>
      <c r="N125" s="221">
        <v>60</v>
      </c>
      <c r="O125" s="221">
        <v>15</v>
      </c>
      <c r="P125" s="221">
        <v>40</v>
      </c>
      <c r="Q125" s="221">
        <v>45</v>
      </c>
      <c r="R125" s="222">
        <v>60</v>
      </c>
      <c r="S125" s="223">
        <f t="shared" si="8"/>
        <v>1313000000</v>
      </c>
      <c r="T125" s="223">
        <f t="shared" si="6"/>
        <v>188000000</v>
      </c>
      <c r="U125" s="223">
        <v>188000000</v>
      </c>
      <c r="V125" s="223"/>
      <c r="W125" s="223"/>
      <c r="X125" s="223"/>
      <c r="Y125" s="223"/>
      <c r="Z125" s="223"/>
      <c r="AA125" s="223"/>
      <c r="AB125" s="223"/>
      <c r="AC125" s="223"/>
      <c r="AD125" s="223">
        <f t="shared" si="10"/>
        <v>375000000</v>
      </c>
      <c r="AE125" s="223">
        <v>70000000</v>
      </c>
      <c r="AF125" s="223"/>
      <c r="AG125" s="223"/>
      <c r="AH125" s="223"/>
      <c r="AI125" s="223"/>
      <c r="AJ125" s="223"/>
      <c r="AK125" s="223"/>
      <c r="AL125" s="223">
        <v>305000000</v>
      </c>
      <c r="AM125" s="223"/>
      <c r="AN125" s="223">
        <f t="shared" si="7"/>
        <v>375000000</v>
      </c>
      <c r="AO125" s="223">
        <v>70000000</v>
      </c>
      <c r="AP125" s="223"/>
      <c r="AQ125" s="223"/>
      <c r="AR125" s="223"/>
      <c r="AS125" s="223"/>
      <c r="AT125" s="223"/>
      <c r="AU125" s="223"/>
      <c r="AV125" s="223">
        <v>305000000</v>
      </c>
      <c r="AW125" s="223"/>
      <c r="AX125" s="223">
        <f t="shared" si="9"/>
        <v>375000000</v>
      </c>
      <c r="AY125" s="223">
        <v>70000000</v>
      </c>
      <c r="AZ125" s="223"/>
      <c r="BA125" s="223"/>
      <c r="BB125" s="223"/>
      <c r="BC125" s="223"/>
      <c r="BD125" s="223"/>
      <c r="BE125" s="223"/>
      <c r="BF125" s="223">
        <v>305000000</v>
      </c>
      <c r="BG125" s="223"/>
    </row>
    <row r="126" spans="1:59" s="185" customFormat="1" ht="78" hidden="1" x14ac:dyDescent="0.3">
      <c r="A126" s="213">
        <v>123</v>
      </c>
      <c r="B126" s="230" t="str">
        <f>[4]LT!E$4</f>
        <v>LT2. VALLE DEL CAUCA TERRITORIO DE INTEGRACIÓN SOCIAL PARA LA PAZ</v>
      </c>
      <c r="C126" s="220" t="str">
        <f>[4]LA!F$7</f>
        <v>LA202. VÍCTIMAS DEL CONFLICTO ARMADO</v>
      </c>
      <c r="D126" s="220" t="str">
        <f>[4]Pg!$F$13</f>
        <v>Pg20201. Prevención y Protección a Víctimas del Conflicto Armado</v>
      </c>
      <c r="E126" s="220" t="s">
        <v>5080</v>
      </c>
      <c r="F126" s="220" t="s">
        <v>5219</v>
      </c>
      <c r="G126" s="220" t="s">
        <v>294</v>
      </c>
      <c r="H126" s="220" t="s">
        <v>4503</v>
      </c>
      <c r="I126" s="220" t="s">
        <v>171</v>
      </c>
      <c r="J126" s="220"/>
      <c r="K126" s="220" t="s">
        <v>85</v>
      </c>
      <c r="L126" s="221">
        <v>0</v>
      </c>
      <c r="M126" s="221">
        <v>2019</v>
      </c>
      <c r="N126" s="221">
        <v>1</v>
      </c>
      <c r="O126" s="221">
        <v>1</v>
      </c>
      <c r="P126" s="221">
        <v>1</v>
      </c>
      <c r="Q126" s="221">
        <v>1</v>
      </c>
      <c r="R126" s="222">
        <v>1</v>
      </c>
      <c r="S126" s="223">
        <f t="shared" si="8"/>
        <v>398000000</v>
      </c>
      <c r="T126" s="223">
        <f t="shared" si="6"/>
        <v>188000000</v>
      </c>
      <c r="U126" s="223">
        <v>188000000</v>
      </c>
      <c r="V126" s="223"/>
      <c r="W126" s="223"/>
      <c r="X126" s="223"/>
      <c r="Y126" s="223"/>
      <c r="Z126" s="223"/>
      <c r="AA126" s="223"/>
      <c r="AB126" s="223"/>
      <c r="AC126" s="223"/>
      <c r="AD126" s="223">
        <f t="shared" si="10"/>
        <v>70000000</v>
      </c>
      <c r="AE126" s="223">
        <v>70000000</v>
      </c>
      <c r="AF126" s="223"/>
      <c r="AG126" s="223"/>
      <c r="AH126" s="223"/>
      <c r="AI126" s="223"/>
      <c r="AJ126" s="223"/>
      <c r="AK126" s="223"/>
      <c r="AL126" s="223"/>
      <c r="AM126" s="223"/>
      <c r="AN126" s="223">
        <f t="shared" si="7"/>
        <v>70000000</v>
      </c>
      <c r="AO126" s="223">
        <v>70000000</v>
      </c>
      <c r="AP126" s="223"/>
      <c r="AQ126" s="223"/>
      <c r="AR126" s="223"/>
      <c r="AS126" s="223"/>
      <c r="AT126" s="223"/>
      <c r="AU126" s="223"/>
      <c r="AV126" s="223"/>
      <c r="AW126" s="223"/>
      <c r="AX126" s="223">
        <f t="shared" si="9"/>
        <v>70000000</v>
      </c>
      <c r="AY126" s="223">
        <v>70000000</v>
      </c>
      <c r="AZ126" s="223"/>
      <c r="BA126" s="223"/>
      <c r="BB126" s="223"/>
      <c r="BC126" s="223"/>
      <c r="BD126" s="223"/>
      <c r="BE126" s="223"/>
      <c r="BF126" s="223">
        <v>0</v>
      </c>
      <c r="BG126" s="223"/>
    </row>
    <row r="127" spans="1:59" s="185" customFormat="1" ht="52" hidden="1" x14ac:dyDescent="0.3">
      <c r="A127" s="213">
        <v>124</v>
      </c>
      <c r="B127" s="230" t="str">
        <f>[4]LT!E$4</f>
        <v>LT2. VALLE DEL CAUCA TERRITORIO DE INTEGRACIÓN SOCIAL PARA LA PAZ</v>
      </c>
      <c r="C127" s="220" t="str">
        <f>[4]LA!F$7</f>
        <v>LA202. VÍCTIMAS DEL CONFLICTO ARMADO</v>
      </c>
      <c r="D127" s="220" t="str">
        <f>[4]Pg!$F$14</f>
        <v>Pg20202. Atención y Asistencia con Enfoque Diferencial y Participación Efectiva de Víctimas del Conflicto Armado</v>
      </c>
      <c r="E127" s="220" t="s">
        <v>5081</v>
      </c>
      <c r="F127" s="220" t="s">
        <v>5220</v>
      </c>
      <c r="G127" s="220" t="s">
        <v>300</v>
      </c>
      <c r="H127" s="220" t="s">
        <v>4504</v>
      </c>
      <c r="I127" s="220" t="s">
        <v>258</v>
      </c>
      <c r="J127" s="220"/>
      <c r="K127" s="220" t="s">
        <v>77</v>
      </c>
      <c r="L127" s="221">
        <v>1</v>
      </c>
      <c r="M127" s="221">
        <v>2019</v>
      </c>
      <c r="N127" s="221">
        <v>1</v>
      </c>
      <c r="O127" s="221">
        <v>1</v>
      </c>
      <c r="P127" s="221">
        <v>1</v>
      </c>
      <c r="Q127" s="221">
        <v>1</v>
      </c>
      <c r="R127" s="222">
        <v>1</v>
      </c>
      <c r="S127" s="223">
        <f t="shared" si="8"/>
        <v>380000000</v>
      </c>
      <c r="T127" s="223">
        <f t="shared" si="6"/>
        <v>110000000</v>
      </c>
      <c r="U127" s="223"/>
      <c r="V127" s="223"/>
      <c r="W127" s="223"/>
      <c r="X127" s="223"/>
      <c r="Y127" s="223"/>
      <c r="Z127" s="223"/>
      <c r="AA127" s="223"/>
      <c r="AB127" s="223">
        <v>110000000</v>
      </c>
      <c r="AC127" s="223"/>
      <c r="AD127" s="223">
        <f t="shared" si="10"/>
        <v>90000000</v>
      </c>
      <c r="AE127" s="223">
        <v>30000000</v>
      </c>
      <c r="AF127" s="223"/>
      <c r="AG127" s="223"/>
      <c r="AH127" s="223"/>
      <c r="AI127" s="223"/>
      <c r="AJ127" s="223"/>
      <c r="AK127" s="223"/>
      <c r="AL127" s="223">
        <v>60000000</v>
      </c>
      <c r="AM127" s="223"/>
      <c r="AN127" s="223">
        <f t="shared" si="7"/>
        <v>90000000</v>
      </c>
      <c r="AO127" s="223">
        <v>30000000</v>
      </c>
      <c r="AP127" s="223"/>
      <c r="AQ127" s="223"/>
      <c r="AR127" s="223"/>
      <c r="AS127" s="223"/>
      <c r="AT127" s="223"/>
      <c r="AU127" s="223"/>
      <c r="AV127" s="223">
        <v>60000000</v>
      </c>
      <c r="AW127" s="223"/>
      <c r="AX127" s="223">
        <f t="shared" si="9"/>
        <v>90000000</v>
      </c>
      <c r="AY127" s="223">
        <v>30000000</v>
      </c>
      <c r="AZ127" s="223"/>
      <c r="BA127" s="223"/>
      <c r="BB127" s="223"/>
      <c r="BC127" s="223"/>
      <c r="BD127" s="223"/>
      <c r="BE127" s="223"/>
      <c r="BF127" s="223">
        <v>60000000</v>
      </c>
      <c r="BG127" s="223"/>
    </row>
    <row r="128" spans="1:59" s="185" customFormat="1" ht="65" hidden="1" x14ac:dyDescent="0.3">
      <c r="A128" s="213">
        <v>125</v>
      </c>
      <c r="B128" s="230" t="str">
        <f>[4]LT!E$4</f>
        <v>LT2. VALLE DEL CAUCA TERRITORIO DE INTEGRACIÓN SOCIAL PARA LA PAZ</v>
      </c>
      <c r="C128" s="220" t="str">
        <f>[4]LA!F$7</f>
        <v>LA202. VÍCTIMAS DEL CONFLICTO ARMADO</v>
      </c>
      <c r="D128" s="220" t="str">
        <f>[4]Pg!$F$14</f>
        <v>Pg20202. Atención y Asistencia con Enfoque Diferencial y Participación Efectiva de Víctimas del Conflicto Armado</v>
      </c>
      <c r="E128" s="220" t="s">
        <v>5081</v>
      </c>
      <c r="F128" s="220" t="s">
        <v>5220</v>
      </c>
      <c r="G128" s="242" t="s">
        <v>302</v>
      </c>
      <c r="H128" s="220" t="s">
        <v>4505</v>
      </c>
      <c r="I128" s="220" t="s">
        <v>94</v>
      </c>
      <c r="J128" s="220"/>
      <c r="K128" s="242" t="s">
        <v>77</v>
      </c>
      <c r="L128" s="236">
        <v>2923</v>
      </c>
      <c r="M128" s="221">
        <v>2019</v>
      </c>
      <c r="N128" s="236">
        <v>2923</v>
      </c>
      <c r="O128" s="236">
        <v>2923</v>
      </c>
      <c r="P128" s="236">
        <v>2923</v>
      </c>
      <c r="Q128" s="236">
        <v>2923</v>
      </c>
      <c r="R128" s="236">
        <v>2923</v>
      </c>
      <c r="S128" s="223">
        <f t="shared" si="8"/>
        <v>827957208</v>
      </c>
      <c r="T128" s="223">
        <f t="shared" si="6"/>
        <v>100000000</v>
      </c>
      <c r="U128" s="223">
        <v>100000000</v>
      </c>
      <c r="V128" s="223"/>
      <c r="W128" s="223"/>
      <c r="X128" s="223"/>
      <c r="Y128" s="223"/>
      <c r="Z128" s="223"/>
      <c r="AA128" s="223"/>
      <c r="AB128" s="223"/>
      <c r="AC128" s="223"/>
      <c r="AD128" s="223">
        <f t="shared" si="10"/>
        <v>239407825</v>
      </c>
      <c r="AE128" s="223">
        <v>200000000</v>
      </c>
      <c r="AF128" s="223">
        <v>39407825</v>
      </c>
      <c r="AG128" s="223"/>
      <c r="AH128" s="223"/>
      <c r="AI128" s="223"/>
      <c r="AJ128" s="223"/>
      <c r="AK128" s="223"/>
      <c r="AL128" s="223"/>
      <c r="AM128" s="223"/>
      <c r="AN128" s="223">
        <f t="shared" si="7"/>
        <v>242166373</v>
      </c>
      <c r="AO128" s="223">
        <v>200000000</v>
      </c>
      <c r="AP128" s="223">
        <v>42166373</v>
      </c>
      <c r="AQ128" s="223"/>
      <c r="AR128" s="223"/>
      <c r="AS128" s="223"/>
      <c r="AT128" s="223"/>
      <c r="AU128" s="223"/>
      <c r="AV128" s="223"/>
      <c r="AW128" s="223"/>
      <c r="AX128" s="223">
        <f t="shared" si="9"/>
        <v>246383010</v>
      </c>
      <c r="AY128" s="223">
        <v>200000000</v>
      </c>
      <c r="AZ128" s="223">
        <v>46383010</v>
      </c>
      <c r="BA128" s="223"/>
      <c r="BB128" s="223"/>
      <c r="BC128" s="223"/>
      <c r="BD128" s="223"/>
      <c r="BE128" s="223"/>
      <c r="BF128" s="223">
        <v>0</v>
      </c>
      <c r="BG128" s="223"/>
    </row>
    <row r="129" spans="1:59" s="185" customFormat="1" ht="65" hidden="1" x14ac:dyDescent="0.3">
      <c r="A129" s="213">
        <v>126</v>
      </c>
      <c r="B129" s="230" t="str">
        <f>[4]LT!E$4</f>
        <v>LT2. VALLE DEL CAUCA TERRITORIO DE INTEGRACIÓN SOCIAL PARA LA PAZ</v>
      </c>
      <c r="C129" s="220" t="str">
        <f>[4]LA!F$7</f>
        <v>LA202. VÍCTIMAS DEL CONFLICTO ARMADO</v>
      </c>
      <c r="D129" s="220" t="str">
        <f>[4]Pg!$F$14</f>
        <v>Pg20202. Atención y Asistencia con Enfoque Diferencial y Participación Efectiva de Víctimas del Conflicto Armado</v>
      </c>
      <c r="E129" s="220" t="s">
        <v>5081</v>
      </c>
      <c r="F129" s="220" t="s">
        <v>5220</v>
      </c>
      <c r="G129" s="242" t="s">
        <v>1345</v>
      </c>
      <c r="H129" s="220" t="s">
        <v>4506</v>
      </c>
      <c r="I129" s="220" t="s">
        <v>94</v>
      </c>
      <c r="J129" s="220"/>
      <c r="K129" s="242" t="s">
        <v>85</v>
      </c>
      <c r="L129" s="236">
        <v>0</v>
      </c>
      <c r="M129" s="221">
        <v>2019</v>
      </c>
      <c r="N129" s="236">
        <v>23</v>
      </c>
      <c r="O129" s="236">
        <v>23</v>
      </c>
      <c r="P129" s="236">
        <v>23</v>
      </c>
      <c r="Q129" s="236">
        <v>23</v>
      </c>
      <c r="R129" s="238">
        <v>23</v>
      </c>
      <c r="S129" s="223">
        <f t="shared" si="8"/>
        <v>1355914416</v>
      </c>
      <c r="T129" s="223">
        <f t="shared" si="6"/>
        <v>0</v>
      </c>
      <c r="U129" s="223"/>
      <c r="V129" s="223"/>
      <c r="W129" s="223"/>
      <c r="X129" s="223"/>
      <c r="Y129" s="223"/>
      <c r="Z129" s="223"/>
      <c r="AA129" s="223"/>
      <c r="AB129" s="223"/>
      <c r="AC129" s="223"/>
      <c r="AD129" s="223">
        <f t="shared" si="10"/>
        <v>378815650</v>
      </c>
      <c r="AE129" s="223">
        <v>300000000</v>
      </c>
      <c r="AF129" s="223">
        <v>78815650</v>
      </c>
      <c r="AG129" s="223"/>
      <c r="AH129" s="223"/>
      <c r="AI129" s="223"/>
      <c r="AJ129" s="223"/>
      <c r="AK129" s="223"/>
      <c r="AL129" s="223"/>
      <c r="AM129" s="223"/>
      <c r="AN129" s="223">
        <f t="shared" si="7"/>
        <v>484332746</v>
      </c>
      <c r="AO129" s="223">
        <v>400000000</v>
      </c>
      <c r="AP129" s="223">
        <v>84332746</v>
      </c>
      <c r="AQ129" s="223"/>
      <c r="AR129" s="223"/>
      <c r="AS129" s="223"/>
      <c r="AT129" s="223"/>
      <c r="AU129" s="223"/>
      <c r="AV129" s="223"/>
      <c r="AW129" s="223"/>
      <c r="AX129" s="223">
        <f t="shared" si="9"/>
        <v>492766020</v>
      </c>
      <c r="AY129" s="223">
        <v>400000000</v>
      </c>
      <c r="AZ129" s="223">
        <v>92766020</v>
      </c>
      <c r="BA129" s="223"/>
      <c r="BB129" s="223"/>
      <c r="BC129" s="223"/>
      <c r="BD129" s="223"/>
      <c r="BE129" s="223"/>
      <c r="BF129" s="223">
        <v>0</v>
      </c>
      <c r="BG129" s="223"/>
    </row>
    <row r="130" spans="1:59" s="185" customFormat="1" ht="52" hidden="1" x14ac:dyDescent="0.3">
      <c r="A130" s="213">
        <v>127</v>
      </c>
      <c r="B130" s="230" t="str">
        <f>[4]LT!E$4</f>
        <v>LT2. VALLE DEL CAUCA TERRITORIO DE INTEGRACIÓN SOCIAL PARA LA PAZ</v>
      </c>
      <c r="C130" s="220" t="str">
        <f>[4]LA!F$7</f>
        <v>LA202. VÍCTIMAS DEL CONFLICTO ARMADO</v>
      </c>
      <c r="D130" s="220" t="str">
        <f>[4]Pg!$F$14</f>
        <v>Pg20202. Atención y Asistencia con Enfoque Diferencial y Participación Efectiva de Víctimas del Conflicto Armado</v>
      </c>
      <c r="E130" s="220" t="s">
        <v>5081</v>
      </c>
      <c r="F130" s="220" t="s">
        <v>5221</v>
      </c>
      <c r="G130" s="242" t="s">
        <v>306</v>
      </c>
      <c r="H130" s="220" t="s">
        <v>4507</v>
      </c>
      <c r="I130" s="220" t="s">
        <v>258</v>
      </c>
      <c r="J130" s="220"/>
      <c r="K130" s="242" t="s">
        <v>85</v>
      </c>
      <c r="L130" s="224">
        <v>1</v>
      </c>
      <c r="M130" s="221">
        <v>2018</v>
      </c>
      <c r="N130" s="224">
        <v>1</v>
      </c>
      <c r="O130" s="236">
        <v>0</v>
      </c>
      <c r="P130" s="236">
        <v>100</v>
      </c>
      <c r="Q130" s="236">
        <v>100</v>
      </c>
      <c r="R130" s="238">
        <v>100</v>
      </c>
      <c r="S130" s="223">
        <f t="shared" si="8"/>
        <v>450000000</v>
      </c>
      <c r="T130" s="223">
        <f t="shared" si="6"/>
        <v>100000000</v>
      </c>
      <c r="U130" s="223">
        <v>100000000</v>
      </c>
      <c r="V130" s="223"/>
      <c r="W130" s="223"/>
      <c r="X130" s="223"/>
      <c r="Y130" s="223"/>
      <c r="Z130" s="223"/>
      <c r="AA130" s="223"/>
      <c r="AB130" s="223"/>
      <c r="AC130" s="223"/>
      <c r="AD130" s="223">
        <f t="shared" si="10"/>
        <v>100000000</v>
      </c>
      <c r="AE130" s="223">
        <v>100000000</v>
      </c>
      <c r="AF130" s="223"/>
      <c r="AG130" s="223"/>
      <c r="AH130" s="223"/>
      <c r="AI130" s="223"/>
      <c r="AJ130" s="223"/>
      <c r="AK130" s="223"/>
      <c r="AL130" s="223"/>
      <c r="AM130" s="223"/>
      <c r="AN130" s="223">
        <f t="shared" si="7"/>
        <v>150000000</v>
      </c>
      <c r="AO130" s="223">
        <v>50000000</v>
      </c>
      <c r="AP130" s="223"/>
      <c r="AQ130" s="223"/>
      <c r="AR130" s="223"/>
      <c r="AS130" s="223"/>
      <c r="AT130" s="223"/>
      <c r="AU130" s="223"/>
      <c r="AV130" s="223">
        <v>100000000</v>
      </c>
      <c r="AW130" s="223"/>
      <c r="AX130" s="223">
        <f t="shared" si="9"/>
        <v>100000000</v>
      </c>
      <c r="AY130" s="223">
        <v>50000000</v>
      </c>
      <c r="AZ130" s="223"/>
      <c r="BA130" s="223"/>
      <c r="BB130" s="223"/>
      <c r="BC130" s="223"/>
      <c r="BD130" s="223"/>
      <c r="BE130" s="223"/>
      <c r="BF130" s="223">
        <v>50000000</v>
      </c>
      <c r="BG130" s="223"/>
    </row>
    <row r="131" spans="1:59" s="185" customFormat="1" ht="52" hidden="1" x14ac:dyDescent="0.3">
      <c r="A131" s="213">
        <v>128</v>
      </c>
      <c r="B131" s="230" t="str">
        <f>[4]LT!E$4</f>
        <v>LT2. VALLE DEL CAUCA TERRITORIO DE INTEGRACIÓN SOCIAL PARA LA PAZ</v>
      </c>
      <c r="C131" s="220" t="str">
        <f>[4]LA!F$7</f>
        <v>LA202. VÍCTIMAS DEL CONFLICTO ARMADO</v>
      </c>
      <c r="D131" s="220" t="str">
        <f>[4]Pg!$F$14</f>
        <v>Pg20202. Atención y Asistencia con Enfoque Diferencial y Participación Efectiva de Víctimas del Conflicto Armado</v>
      </c>
      <c r="E131" s="220" t="s">
        <v>5081</v>
      </c>
      <c r="F131" s="220" t="s">
        <v>5221</v>
      </c>
      <c r="G131" s="242" t="s">
        <v>1346</v>
      </c>
      <c r="H131" s="220" t="s">
        <v>4508</v>
      </c>
      <c r="I131" s="220" t="s">
        <v>258</v>
      </c>
      <c r="J131" s="220"/>
      <c r="K131" s="242" t="s">
        <v>85</v>
      </c>
      <c r="L131" s="224">
        <v>1</v>
      </c>
      <c r="M131" s="221">
        <v>2019</v>
      </c>
      <c r="N131" s="224">
        <v>1</v>
      </c>
      <c r="O131" s="236">
        <v>0</v>
      </c>
      <c r="P131" s="236">
        <v>100</v>
      </c>
      <c r="Q131" s="236">
        <v>100</v>
      </c>
      <c r="R131" s="238">
        <v>100</v>
      </c>
      <c r="S131" s="223">
        <f t="shared" si="8"/>
        <v>1000000000</v>
      </c>
      <c r="T131" s="223">
        <f t="shared" si="6"/>
        <v>300000000</v>
      </c>
      <c r="U131" s="223">
        <v>200000000</v>
      </c>
      <c r="V131" s="223"/>
      <c r="W131" s="223"/>
      <c r="X131" s="223"/>
      <c r="Y131" s="223"/>
      <c r="Z131" s="223"/>
      <c r="AA131" s="223"/>
      <c r="AB131" s="223">
        <v>100000000</v>
      </c>
      <c r="AC131" s="223"/>
      <c r="AD131" s="223">
        <f t="shared" si="10"/>
        <v>300000000</v>
      </c>
      <c r="AE131" s="223"/>
      <c r="AF131" s="223"/>
      <c r="AG131" s="223"/>
      <c r="AH131" s="223"/>
      <c r="AI131" s="223"/>
      <c r="AJ131" s="223"/>
      <c r="AK131" s="223"/>
      <c r="AL131" s="223">
        <v>300000000</v>
      </c>
      <c r="AM131" s="223"/>
      <c r="AN131" s="223">
        <f t="shared" si="7"/>
        <v>100000000</v>
      </c>
      <c r="AO131" s="223">
        <v>50000000</v>
      </c>
      <c r="AP131" s="223"/>
      <c r="AQ131" s="223"/>
      <c r="AR131" s="223"/>
      <c r="AS131" s="223"/>
      <c r="AT131" s="223"/>
      <c r="AU131" s="223"/>
      <c r="AV131" s="223">
        <v>50000000</v>
      </c>
      <c r="AW131" s="223"/>
      <c r="AX131" s="223">
        <f t="shared" si="9"/>
        <v>300000000</v>
      </c>
      <c r="AY131" s="223">
        <v>50000000</v>
      </c>
      <c r="AZ131" s="223"/>
      <c r="BA131" s="223"/>
      <c r="BB131" s="223"/>
      <c r="BC131" s="223"/>
      <c r="BD131" s="223"/>
      <c r="BE131" s="223"/>
      <c r="BF131" s="223">
        <v>250000000</v>
      </c>
      <c r="BG131" s="223"/>
    </row>
    <row r="132" spans="1:59" s="185" customFormat="1" ht="52" hidden="1" x14ac:dyDescent="0.3">
      <c r="A132" s="213">
        <v>129</v>
      </c>
      <c r="B132" s="230" t="str">
        <f>[4]LT!E$4</f>
        <v>LT2. VALLE DEL CAUCA TERRITORIO DE INTEGRACIÓN SOCIAL PARA LA PAZ</v>
      </c>
      <c r="C132" s="220" t="str">
        <f>[4]LA!F$7</f>
        <v>LA202. VÍCTIMAS DEL CONFLICTO ARMADO</v>
      </c>
      <c r="D132" s="220" t="str">
        <f>[4]Pg!$F$14</f>
        <v>Pg20202. Atención y Asistencia con Enfoque Diferencial y Participación Efectiva de Víctimas del Conflicto Armado</v>
      </c>
      <c r="E132" s="220" t="s">
        <v>5081</v>
      </c>
      <c r="F132" s="220" t="s">
        <v>5221</v>
      </c>
      <c r="G132" s="242" t="s">
        <v>307</v>
      </c>
      <c r="H132" s="220" t="s">
        <v>4509</v>
      </c>
      <c r="I132" s="220" t="s">
        <v>258</v>
      </c>
      <c r="J132" s="220"/>
      <c r="K132" s="242" t="s">
        <v>77</v>
      </c>
      <c r="L132" s="236">
        <v>42</v>
      </c>
      <c r="M132" s="221">
        <v>2019</v>
      </c>
      <c r="N132" s="236">
        <v>42</v>
      </c>
      <c r="O132" s="236">
        <v>42</v>
      </c>
      <c r="P132" s="236">
        <v>42</v>
      </c>
      <c r="Q132" s="236">
        <v>42</v>
      </c>
      <c r="R132" s="238">
        <v>42</v>
      </c>
      <c r="S132" s="223">
        <f t="shared" si="8"/>
        <v>2332000000</v>
      </c>
      <c r="T132" s="223">
        <f t="shared" ref="T132:T195" si="11">SUM(U132:AC132)</f>
        <v>358000000</v>
      </c>
      <c r="U132" s="223">
        <v>258000000</v>
      </c>
      <c r="V132" s="223"/>
      <c r="W132" s="223"/>
      <c r="X132" s="223"/>
      <c r="Y132" s="223"/>
      <c r="Z132" s="223"/>
      <c r="AA132" s="223"/>
      <c r="AB132" s="223">
        <v>100000000</v>
      </c>
      <c r="AC132" s="223"/>
      <c r="AD132" s="223">
        <f t="shared" si="10"/>
        <v>658000000</v>
      </c>
      <c r="AE132" s="223"/>
      <c r="AF132" s="223"/>
      <c r="AG132" s="223"/>
      <c r="AH132" s="223"/>
      <c r="AI132" s="223"/>
      <c r="AJ132" s="223"/>
      <c r="AK132" s="223"/>
      <c r="AL132" s="223">
        <v>658000000</v>
      </c>
      <c r="AM132" s="223"/>
      <c r="AN132" s="223">
        <f t="shared" ref="AN132:AN195" si="12">SUM(AO132:AW132)</f>
        <v>658000000</v>
      </c>
      <c r="AO132" s="223">
        <v>50000000</v>
      </c>
      <c r="AP132" s="223"/>
      <c r="AQ132" s="223"/>
      <c r="AR132" s="223"/>
      <c r="AS132" s="223"/>
      <c r="AT132" s="223"/>
      <c r="AU132" s="223"/>
      <c r="AV132" s="223">
        <v>608000000</v>
      </c>
      <c r="AW132" s="223"/>
      <c r="AX132" s="223">
        <f t="shared" si="9"/>
        <v>658000000</v>
      </c>
      <c r="AY132" s="223">
        <v>50000000</v>
      </c>
      <c r="AZ132" s="223"/>
      <c r="BA132" s="223"/>
      <c r="BB132" s="223"/>
      <c r="BC132" s="223"/>
      <c r="BD132" s="223"/>
      <c r="BE132" s="223"/>
      <c r="BF132" s="223">
        <v>608000000</v>
      </c>
      <c r="BG132" s="223"/>
    </row>
    <row r="133" spans="1:59" s="185" customFormat="1" ht="52" hidden="1" x14ac:dyDescent="0.3">
      <c r="A133" s="213">
        <v>130</v>
      </c>
      <c r="B133" s="230" t="str">
        <f>[4]LT!E$4</f>
        <v>LT2. VALLE DEL CAUCA TERRITORIO DE INTEGRACIÓN SOCIAL PARA LA PAZ</v>
      </c>
      <c r="C133" s="220" t="str">
        <f>[4]LA!F$7</f>
        <v>LA202. VÍCTIMAS DEL CONFLICTO ARMADO</v>
      </c>
      <c r="D133" s="220" t="str">
        <f>[4]Pg!$F$14</f>
        <v>Pg20202. Atención y Asistencia con Enfoque Diferencial y Participación Efectiva de Víctimas del Conflicto Armado</v>
      </c>
      <c r="E133" s="220" t="s">
        <v>5081</v>
      </c>
      <c r="F133" s="220" t="s">
        <v>5221</v>
      </c>
      <c r="G133" s="242" t="s">
        <v>309</v>
      </c>
      <c r="H133" s="220" t="s">
        <v>4510</v>
      </c>
      <c r="I133" s="220" t="s">
        <v>258</v>
      </c>
      <c r="J133" s="220"/>
      <c r="K133" s="242" t="s">
        <v>85</v>
      </c>
      <c r="L133" s="224">
        <v>1</v>
      </c>
      <c r="M133" s="221">
        <v>2019</v>
      </c>
      <c r="N133" s="224">
        <v>1</v>
      </c>
      <c r="O133" s="236">
        <v>100</v>
      </c>
      <c r="P133" s="236">
        <v>100</v>
      </c>
      <c r="Q133" s="236">
        <v>100</v>
      </c>
      <c r="R133" s="238">
        <v>100</v>
      </c>
      <c r="S133" s="223">
        <f t="shared" ref="S133:S196" si="13">SUM(T133,AD133,AN133,AX133)</f>
        <v>2300000000</v>
      </c>
      <c r="T133" s="223">
        <f t="shared" si="11"/>
        <v>800000000</v>
      </c>
      <c r="U133" s="223">
        <v>800000000</v>
      </c>
      <c r="V133" s="223"/>
      <c r="W133" s="223"/>
      <c r="X133" s="223"/>
      <c r="Y133" s="223"/>
      <c r="Z133" s="223"/>
      <c r="AA133" s="223"/>
      <c r="AB133" s="223"/>
      <c r="AC133" s="223"/>
      <c r="AD133" s="223">
        <f t="shared" si="10"/>
        <v>500000000</v>
      </c>
      <c r="AE133" s="223"/>
      <c r="AF133" s="223"/>
      <c r="AG133" s="223"/>
      <c r="AH133" s="223"/>
      <c r="AI133" s="223"/>
      <c r="AJ133" s="223"/>
      <c r="AK133" s="223"/>
      <c r="AL133" s="223">
        <v>500000000</v>
      </c>
      <c r="AM133" s="223"/>
      <c r="AN133" s="223">
        <f t="shared" si="12"/>
        <v>500000000</v>
      </c>
      <c r="AO133" s="223">
        <v>50000000</v>
      </c>
      <c r="AP133" s="223"/>
      <c r="AQ133" s="223"/>
      <c r="AR133" s="223"/>
      <c r="AS133" s="223"/>
      <c r="AT133" s="223"/>
      <c r="AU133" s="223"/>
      <c r="AV133" s="223">
        <v>450000000</v>
      </c>
      <c r="AW133" s="223"/>
      <c r="AX133" s="223">
        <f t="shared" si="9"/>
        <v>500000000</v>
      </c>
      <c r="AY133" s="223">
        <v>50000000</v>
      </c>
      <c r="AZ133" s="223"/>
      <c r="BA133" s="223"/>
      <c r="BB133" s="223"/>
      <c r="BC133" s="223"/>
      <c r="BD133" s="223"/>
      <c r="BE133" s="223"/>
      <c r="BF133" s="223">
        <v>450000000</v>
      </c>
      <c r="BG133" s="223"/>
    </row>
    <row r="134" spans="1:59" s="185" customFormat="1" ht="52" hidden="1" x14ac:dyDescent="0.3">
      <c r="A134" s="213">
        <v>131</v>
      </c>
      <c r="B134" s="230" t="str">
        <f>[4]LT!E$4</f>
        <v>LT2. VALLE DEL CAUCA TERRITORIO DE INTEGRACIÓN SOCIAL PARA LA PAZ</v>
      </c>
      <c r="C134" s="220" t="str">
        <f>[4]LA!F$7</f>
        <v>LA202. VÍCTIMAS DEL CONFLICTO ARMADO</v>
      </c>
      <c r="D134" s="220" t="str">
        <f>[4]Pg!$F$14</f>
        <v>Pg20202. Atención y Asistencia con Enfoque Diferencial y Participación Efectiva de Víctimas del Conflicto Armado</v>
      </c>
      <c r="E134" s="220" t="s">
        <v>5081</v>
      </c>
      <c r="F134" s="220" t="s">
        <v>5221</v>
      </c>
      <c r="G134" s="242" t="s">
        <v>310</v>
      </c>
      <c r="H134" s="220" t="s">
        <v>4511</v>
      </c>
      <c r="I134" s="220" t="s">
        <v>258</v>
      </c>
      <c r="J134" s="220"/>
      <c r="K134" s="242" t="s">
        <v>85</v>
      </c>
      <c r="L134" s="224">
        <v>1</v>
      </c>
      <c r="M134" s="221">
        <v>2019</v>
      </c>
      <c r="N134" s="224">
        <v>1</v>
      </c>
      <c r="O134" s="236">
        <v>100</v>
      </c>
      <c r="P134" s="236">
        <v>100</v>
      </c>
      <c r="Q134" s="236">
        <v>100</v>
      </c>
      <c r="R134" s="238">
        <v>100</v>
      </c>
      <c r="S134" s="223">
        <f t="shared" si="13"/>
        <v>200000000</v>
      </c>
      <c r="T134" s="223">
        <f t="shared" si="11"/>
        <v>50000000</v>
      </c>
      <c r="U134" s="223">
        <v>50000000</v>
      </c>
      <c r="V134" s="223"/>
      <c r="W134" s="223"/>
      <c r="X134" s="223"/>
      <c r="Y134" s="223"/>
      <c r="Z134" s="223"/>
      <c r="AA134" s="223"/>
      <c r="AB134" s="223"/>
      <c r="AC134" s="223"/>
      <c r="AD134" s="223">
        <f t="shared" si="10"/>
        <v>50000000</v>
      </c>
      <c r="AE134" s="223"/>
      <c r="AF134" s="223"/>
      <c r="AG134" s="223"/>
      <c r="AH134" s="223"/>
      <c r="AI134" s="223"/>
      <c r="AJ134" s="223"/>
      <c r="AK134" s="223"/>
      <c r="AL134" s="223">
        <v>50000000</v>
      </c>
      <c r="AM134" s="223"/>
      <c r="AN134" s="223">
        <f t="shared" si="12"/>
        <v>50000000</v>
      </c>
      <c r="AO134" s="223"/>
      <c r="AP134" s="223"/>
      <c r="AQ134" s="223"/>
      <c r="AR134" s="223"/>
      <c r="AS134" s="223"/>
      <c r="AT134" s="223"/>
      <c r="AU134" s="223"/>
      <c r="AV134" s="223">
        <v>50000000</v>
      </c>
      <c r="AW134" s="223"/>
      <c r="AX134" s="223">
        <f t="shared" si="9"/>
        <v>50000000</v>
      </c>
      <c r="AY134" s="223"/>
      <c r="AZ134" s="223"/>
      <c r="BA134" s="223"/>
      <c r="BB134" s="223"/>
      <c r="BC134" s="223"/>
      <c r="BD134" s="223"/>
      <c r="BE134" s="223"/>
      <c r="BF134" s="223">
        <v>50000000</v>
      </c>
      <c r="BG134" s="223"/>
    </row>
    <row r="135" spans="1:59" s="185" customFormat="1" ht="78" hidden="1" x14ac:dyDescent="0.3">
      <c r="A135" s="213">
        <v>132</v>
      </c>
      <c r="B135" s="230" t="str">
        <f>[4]LT!E$4</f>
        <v>LT2. VALLE DEL CAUCA TERRITORIO DE INTEGRACIÓN SOCIAL PARA LA PAZ</v>
      </c>
      <c r="C135" s="220" t="str">
        <f>[4]LA!F$7</f>
        <v>LA202. VÍCTIMAS DEL CONFLICTO ARMADO</v>
      </c>
      <c r="D135" s="220" t="str">
        <f>[4]Pg!$F$14</f>
        <v>Pg20202. Atención y Asistencia con Enfoque Diferencial y Participación Efectiva de Víctimas del Conflicto Armado</v>
      </c>
      <c r="E135" s="220" t="s">
        <v>5081</v>
      </c>
      <c r="F135" s="220" t="s">
        <v>5222</v>
      </c>
      <c r="G135" s="243" t="s">
        <v>312</v>
      </c>
      <c r="H135" s="220" t="s">
        <v>4512</v>
      </c>
      <c r="I135" s="230" t="s">
        <v>258</v>
      </c>
      <c r="J135" s="230"/>
      <c r="K135" s="243" t="s">
        <v>85</v>
      </c>
      <c r="L135" s="244">
        <v>1</v>
      </c>
      <c r="M135" s="221">
        <v>2019</v>
      </c>
      <c r="N135" s="244">
        <v>1</v>
      </c>
      <c r="O135" s="244">
        <v>1</v>
      </c>
      <c r="P135" s="244">
        <v>1</v>
      </c>
      <c r="Q135" s="244">
        <v>1</v>
      </c>
      <c r="R135" s="245">
        <v>1</v>
      </c>
      <c r="S135" s="223">
        <f t="shared" si="13"/>
        <v>320000000</v>
      </c>
      <c r="T135" s="223">
        <f t="shared" si="11"/>
        <v>80000000</v>
      </c>
      <c r="U135" s="223">
        <v>80000000</v>
      </c>
      <c r="V135" s="223"/>
      <c r="W135" s="223"/>
      <c r="X135" s="223"/>
      <c r="Y135" s="223"/>
      <c r="Z135" s="223"/>
      <c r="AA135" s="223"/>
      <c r="AB135" s="223"/>
      <c r="AC135" s="223"/>
      <c r="AD135" s="223">
        <f t="shared" si="10"/>
        <v>80000000</v>
      </c>
      <c r="AE135" s="223"/>
      <c r="AF135" s="223"/>
      <c r="AG135" s="223"/>
      <c r="AH135" s="223"/>
      <c r="AI135" s="223"/>
      <c r="AJ135" s="223"/>
      <c r="AK135" s="223"/>
      <c r="AL135" s="223">
        <v>80000000</v>
      </c>
      <c r="AM135" s="223"/>
      <c r="AN135" s="223">
        <f t="shared" si="12"/>
        <v>80000000</v>
      </c>
      <c r="AO135" s="223"/>
      <c r="AP135" s="223"/>
      <c r="AQ135" s="223"/>
      <c r="AR135" s="223"/>
      <c r="AS135" s="223"/>
      <c r="AT135" s="223"/>
      <c r="AU135" s="223"/>
      <c r="AV135" s="223">
        <v>80000000</v>
      </c>
      <c r="AW135" s="223"/>
      <c r="AX135" s="223">
        <f t="shared" si="9"/>
        <v>80000000</v>
      </c>
      <c r="AY135" s="223">
        <v>27829970</v>
      </c>
      <c r="AZ135" s="223"/>
      <c r="BA135" s="223"/>
      <c r="BB135" s="223"/>
      <c r="BC135" s="223"/>
      <c r="BD135" s="223"/>
      <c r="BE135" s="223"/>
      <c r="BF135" s="223">
        <f>80000000-27829970</f>
        <v>52170030</v>
      </c>
      <c r="BG135" s="223"/>
    </row>
    <row r="136" spans="1:59" s="185" customFormat="1" ht="78" hidden="1" x14ac:dyDescent="0.3">
      <c r="A136" s="213">
        <v>133</v>
      </c>
      <c r="B136" s="230" t="str">
        <f>[4]LT!E$4</f>
        <v>LT2. VALLE DEL CAUCA TERRITORIO DE INTEGRACIÓN SOCIAL PARA LA PAZ</v>
      </c>
      <c r="C136" s="220" t="str">
        <f>[4]LA!F$7</f>
        <v>LA202. VÍCTIMAS DEL CONFLICTO ARMADO</v>
      </c>
      <c r="D136" s="220" t="str">
        <f>[4]Pg!$F$14</f>
        <v>Pg20202. Atención y Asistencia con Enfoque Diferencial y Participación Efectiva de Víctimas del Conflicto Armado</v>
      </c>
      <c r="E136" s="220" t="s">
        <v>5081</v>
      </c>
      <c r="F136" s="220" t="s">
        <v>5222</v>
      </c>
      <c r="G136" s="243" t="s">
        <v>314</v>
      </c>
      <c r="H136" s="220" t="s">
        <v>4513</v>
      </c>
      <c r="I136" s="230" t="s">
        <v>258</v>
      </c>
      <c r="J136" s="230"/>
      <c r="K136" s="243" t="s">
        <v>85</v>
      </c>
      <c r="L136" s="244">
        <v>1</v>
      </c>
      <c r="M136" s="221">
        <v>2019</v>
      </c>
      <c r="N136" s="244">
        <v>1</v>
      </c>
      <c r="O136" s="244">
        <v>1</v>
      </c>
      <c r="P136" s="244">
        <v>1</v>
      </c>
      <c r="Q136" s="244">
        <v>1</v>
      </c>
      <c r="R136" s="245">
        <v>1</v>
      </c>
      <c r="S136" s="223">
        <f t="shared" si="13"/>
        <v>280000000</v>
      </c>
      <c r="T136" s="223">
        <f t="shared" si="11"/>
        <v>70000000</v>
      </c>
      <c r="U136" s="223">
        <v>70000000</v>
      </c>
      <c r="V136" s="223"/>
      <c r="W136" s="223"/>
      <c r="X136" s="223"/>
      <c r="Y136" s="223"/>
      <c r="Z136" s="223"/>
      <c r="AA136" s="223"/>
      <c r="AB136" s="223"/>
      <c r="AC136" s="223"/>
      <c r="AD136" s="223">
        <f t="shared" si="10"/>
        <v>70000000</v>
      </c>
      <c r="AE136" s="223"/>
      <c r="AF136" s="223"/>
      <c r="AG136" s="223"/>
      <c r="AH136" s="223"/>
      <c r="AI136" s="223"/>
      <c r="AJ136" s="223"/>
      <c r="AK136" s="223"/>
      <c r="AL136" s="223">
        <v>70000000</v>
      </c>
      <c r="AM136" s="223"/>
      <c r="AN136" s="223">
        <f t="shared" si="12"/>
        <v>70000000</v>
      </c>
      <c r="AO136" s="223"/>
      <c r="AP136" s="223"/>
      <c r="AQ136" s="223"/>
      <c r="AR136" s="223"/>
      <c r="AS136" s="223"/>
      <c r="AT136" s="223"/>
      <c r="AU136" s="223"/>
      <c r="AV136" s="223">
        <v>70000000</v>
      </c>
      <c r="AW136" s="223"/>
      <c r="AX136" s="223">
        <f t="shared" si="9"/>
        <v>70000000</v>
      </c>
      <c r="AY136" s="223"/>
      <c r="AZ136" s="223"/>
      <c r="BA136" s="223"/>
      <c r="BB136" s="223"/>
      <c r="BC136" s="223"/>
      <c r="BD136" s="223"/>
      <c r="BE136" s="223"/>
      <c r="BF136" s="223">
        <v>70000000</v>
      </c>
      <c r="BG136" s="223"/>
    </row>
    <row r="137" spans="1:59" s="185" customFormat="1" ht="65" hidden="1" x14ac:dyDescent="0.3">
      <c r="A137" s="213">
        <v>134</v>
      </c>
      <c r="B137" s="230" t="str">
        <f>[4]LT!E$4</f>
        <v>LT2. VALLE DEL CAUCA TERRITORIO DE INTEGRACIÓN SOCIAL PARA LA PAZ</v>
      </c>
      <c r="C137" s="220" t="str">
        <f>[4]LA!F$7</f>
        <v>LA202. VÍCTIMAS DEL CONFLICTO ARMADO</v>
      </c>
      <c r="D137" s="242" t="str">
        <f>[4]Pg!$F$15</f>
        <v>Pg20203. Reparación Integral y Verdad a Víctimas del Conflicto Armado</v>
      </c>
      <c r="E137" s="220" t="s">
        <v>5082</v>
      </c>
      <c r="F137" s="220" t="s">
        <v>5223</v>
      </c>
      <c r="G137" s="242" t="s">
        <v>316</v>
      </c>
      <c r="H137" s="220" t="s">
        <v>4514</v>
      </c>
      <c r="I137" s="220" t="s">
        <v>317</v>
      </c>
      <c r="J137" s="220"/>
      <c r="K137" s="242" t="s">
        <v>85</v>
      </c>
      <c r="L137" s="224">
        <v>1</v>
      </c>
      <c r="M137" s="221">
        <v>2019</v>
      </c>
      <c r="N137" s="224">
        <v>1</v>
      </c>
      <c r="O137" s="236">
        <v>0</v>
      </c>
      <c r="P137" s="236">
        <v>100</v>
      </c>
      <c r="Q137" s="236">
        <v>100</v>
      </c>
      <c r="R137" s="238">
        <v>100</v>
      </c>
      <c r="S137" s="223">
        <f t="shared" si="13"/>
        <v>899678761</v>
      </c>
      <c r="T137" s="223">
        <f t="shared" si="11"/>
        <v>0</v>
      </c>
      <c r="U137" s="223"/>
      <c r="V137" s="223"/>
      <c r="W137" s="223"/>
      <c r="X137" s="223"/>
      <c r="Y137" s="223"/>
      <c r="Z137" s="223"/>
      <c r="AA137" s="223"/>
      <c r="AB137" s="223"/>
      <c r="AC137" s="223"/>
      <c r="AD137" s="223">
        <f t="shared" si="10"/>
        <v>224344586</v>
      </c>
      <c r="AE137" s="223"/>
      <c r="AF137" s="223">
        <v>18519343</v>
      </c>
      <c r="AG137" s="223"/>
      <c r="AH137" s="223"/>
      <c r="AI137" s="223"/>
      <c r="AJ137" s="223"/>
      <c r="AK137" s="223"/>
      <c r="AL137" s="223">
        <v>205825243</v>
      </c>
      <c r="AM137" s="223"/>
      <c r="AN137" s="223">
        <f t="shared" si="12"/>
        <v>219290446</v>
      </c>
      <c r="AO137" s="223">
        <v>219290446</v>
      </c>
      <c r="AP137" s="223"/>
      <c r="AQ137" s="223"/>
      <c r="AR137" s="223"/>
      <c r="AS137" s="223"/>
      <c r="AT137" s="223"/>
      <c r="AU137" s="223"/>
      <c r="AV137" s="223"/>
      <c r="AW137" s="223"/>
      <c r="AX137" s="223">
        <f t="shared" si="9"/>
        <v>456043729</v>
      </c>
      <c r="AY137" s="223">
        <v>116817788</v>
      </c>
      <c r="AZ137" s="223">
        <v>100000000</v>
      </c>
      <c r="BA137" s="223"/>
      <c r="BB137" s="223"/>
      <c r="BC137" s="223"/>
      <c r="BD137" s="223"/>
      <c r="BE137" s="223"/>
      <c r="BF137" s="223">
        <v>239225941</v>
      </c>
      <c r="BG137" s="223"/>
    </row>
    <row r="138" spans="1:59" s="185" customFormat="1" ht="65" hidden="1" x14ac:dyDescent="0.3">
      <c r="A138" s="213">
        <v>135</v>
      </c>
      <c r="B138" s="230" t="str">
        <f>[4]LT!E$4</f>
        <v>LT2. VALLE DEL CAUCA TERRITORIO DE INTEGRACIÓN SOCIAL PARA LA PAZ</v>
      </c>
      <c r="C138" s="220" t="str">
        <f>[4]LA!F$7</f>
        <v>LA202. VÍCTIMAS DEL CONFLICTO ARMADO</v>
      </c>
      <c r="D138" s="242" t="str">
        <f>[4]Pg!$F$15</f>
        <v>Pg20203. Reparación Integral y Verdad a Víctimas del Conflicto Armado</v>
      </c>
      <c r="E138" s="220" t="s">
        <v>5082</v>
      </c>
      <c r="F138" s="220" t="s">
        <v>5223</v>
      </c>
      <c r="G138" s="220" t="s">
        <v>318</v>
      </c>
      <c r="H138" s="220" t="s">
        <v>4515</v>
      </c>
      <c r="I138" s="220" t="s">
        <v>317</v>
      </c>
      <c r="J138" s="220"/>
      <c r="K138" s="220" t="s">
        <v>85</v>
      </c>
      <c r="L138" s="221">
        <v>0</v>
      </c>
      <c r="M138" s="235">
        <v>2019</v>
      </c>
      <c r="N138" s="221">
        <v>2</v>
      </c>
      <c r="O138" s="221">
        <v>0</v>
      </c>
      <c r="P138" s="221">
        <v>2</v>
      </c>
      <c r="Q138" s="221">
        <v>2</v>
      </c>
      <c r="R138" s="222">
        <v>2</v>
      </c>
      <c r="S138" s="223">
        <f t="shared" si="13"/>
        <v>16462910</v>
      </c>
      <c r="T138" s="223">
        <f t="shared" si="11"/>
        <v>0</v>
      </c>
      <c r="U138" s="223"/>
      <c r="V138" s="223"/>
      <c r="W138" s="223"/>
      <c r="X138" s="223"/>
      <c r="Y138" s="223"/>
      <c r="Z138" s="223"/>
      <c r="AA138" s="223"/>
      <c r="AB138" s="223"/>
      <c r="AC138" s="223"/>
      <c r="AD138" s="223">
        <f t="shared" si="10"/>
        <v>5000000</v>
      </c>
      <c r="AE138" s="223"/>
      <c r="AF138" s="223">
        <v>5000000</v>
      </c>
      <c r="AG138" s="223"/>
      <c r="AH138" s="223"/>
      <c r="AI138" s="223"/>
      <c r="AJ138" s="223"/>
      <c r="AK138" s="223"/>
      <c r="AL138" s="223"/>
      <c r="AM138" s="223"/>
      <c r="AN138" s="223">
        <f t="shared" si="12"/>
        <v>5482261</v>
      </c>
      <c r="AO138" s="223">
        <v>5482261</v>
      </c>
      <c r="AP138" s="223"/>
      <c r="AQ138" s="223"/>
      <c r="AR138" s="223"/>
      <c r="AS138" s="223"/>
      <c r="AT138" s="223"/>
      <c r="AU138" s="223"/>
      <c r="AV138" s="223"/>
      <c r="AW138" s="223"/>
      <c r="AX138" s="223">
        <f t="shared" si="9"/>
        <v>5980649</v>
      </c>
      <c r="AY138" s="223">
        <v>5980649</v>
      </c>
      <c r="AZ138" s="223"/>
      <c r="BA138" s="223"/>
      <c r="BB138" s="223"/>
      <c r="BC138" s="223"/>
      <c r="BD138" s="223"/>
      <c r="BE138" s="223"/>
      <c r="BF138" s="223">
        <v>0</v>
      </c>
      <c r="BG138" s="223"/>
    </row>
    <row r="139" spans="1:59" s="185" customFormat="1" ht="52" hidden="1" x14ac:dyDescent="0.3">
      <c r="A139" s="213">
        <v>136</v>
      </c>
      <c r="B139" s="230" t="str">
        <f>[4]LT!E$4</f>
        <v>LT2. VALLE DEL CAUCA TERRITORIO DE INTEGRACIÓN SOCIAL PARA LA PAZ</v>
      </c>
      <c r="C139" s="220" t="str">
        <f>[4]LA!F$7</f>
        <v>LA202. VÍCTIMAS DEL CONFLICTO ARMADO</v>
      </c>
      <c r="D139" s="242" t="str">
        <f>[4]Pg!$F$15</f>
        <v>Pg20203. Reparación Integral y Verdad a Víctimas del Conflicto Armado</v>
      </c>
      <c r="E139" s="220" t="s">
        <v>5082</v>
      </c>
      <c r="F139" s="220" t="s">
        <v>5224</v>
      </c>
      <c r="G139" s="220" t="s">
        <v>320</v>
      </c>
      <c r="H139" s="220" t="s">
        <v>4516</v>
      </c>
      <c r="I139" s="220" t="s">
        <v>322</v>
      </c>
      <c r="J139" s="220" t="s">
        <v>5387</v>
      </c>
      <c r="K139" s="220" t="s">
        <v>77</v>
      </c>
      <c r="L139" s="221">
        <v>1</v>
      </c>
      <c r="M139" s="221">
        <v>2019</v>
      </c>
      <c r="N139" s="221">
        <v>1</v>
      </c>
      <c r="O139" s="221">
        <v>1</v>
      </c>
      <c r="P139" s="221">
        <v>1</v>
      </c>
      <c r="Q139" s="221">
        <v>1</v>
      </c>
      <c r="R139" s="222">
        <v>1</v>
      </c>
      <c r="S139" s="223">
        <f t="shared" si="13"/>
        <v>200000000</v>
      </c>
      <c r="T139" s="223">
        <f t="shared" si="11"/>
        <v>50000000</v>
      </c>
      <c r="U139" s="223"/>
      <c r="V139" s="223"/>
      <c r="W139" s="223"/>
      <c r="X139" s="223"/>
      <c r="Y139" s="223"/>
      <c r="Z139" s="223"/>
      <c r="AA139" s="223"/>
      <c r="AB139" s="223">
        <v>50000000</v>
      </c>
      <c r="AC139" s="223"/>
      <c r="AD139" s="223">
        <f t="shared" si="10"/>
        <v>50000000</v>
      </c>
      <c r="AE139" s="223"/>
      <c r="AF139" s="223"/>
      <c r="AG139" s="223"/>
      <c r="AH139" s="223"/>
      <c r="AI139" s="223"/>
      <c r="AJ139" s="223"/>
      <c r="AK139" s="223"/>
      <c r="AL139" s="223">
        <v>50000000</v>
      </c>
      <c r="AM139" s="223"/>
      <c r="AN139" s="223">
        <f t="shared" si="12"/>
        <v>50000000</v>
      </c>
      <c r="AO139" s="223"/>
      <c r="AP139" s="223"/>
      <c r="AQ139" s="223"/>
      <c r="AR139" s="223"/>
      <c r="AS139" s="223"/>
      <c r="AT139" s="223"/>
      <c r="AU139" s="223"/>
      <c r="AV139" s="223">
        <v>50000000</v>
      </c>
      <c r="AW139" s="223"/>
      <c r="AX139" s="223">
        <f t="shared" si="9"/>
        <v>50000000</v>
      </c>
      <c r="AY139" s="223"/>
      <c r="AZ139" s="223"/>
      <c r="BA139" s="223"/>
      <c r="BB139" s="223"/>
      <c r="BC139" s="223"/>
      <c r="BD139" s="223"/>
      <c r="BE139" s="223"/>
      <c r="BF139" s="223">
        <v>50000000</v>
      </c>
      <c r="BG139" s="223"/>
    </row>
    <row r="140" spans="1:59" s="185" customFormat="1" ht="65" hidden="1" x14ac:dyDescent="0.3">
      <c r="A140" s="213">
        <v>137</v>
      </c>
      <c r="B140" s="230" t="str">
        <f>[4]LT!E$4</f>
        <v>LT2. VALLE DEL CAUCA TERRITORIO DE INTEGRACIÓN SOCIAL PARA LA PAZ</v>
      </c>
      <c r="C140" s="220" t="str">
        <f>[4]LA!F$7</f>
        <v>LA202. VÍCTIMAS DEL CONFLICTO ARMADO</v>
      </c>
      <c r="D140" s="242" t="str">
        <f>[4]Pg!$F$15</f>
        <v>Pg20203. Reparación Integral y Verdad a Víctimas del Conflicto Armado</v>
      </c>
      <c r="E140" s="220" t="s">
        <v>5082</v>
      </c>
      <c r="F140" s="220" t="s">
        <v>5225</v>
      </c>
      <c r="G140" s="220" t="s">
        <v>324</v>
      </c>
      <c r="H140" s="220" t="s">
        <v>4517</v>
      </c>
      <c r="I140" s="220" t="s">
        <v>326</v>
      </c>
      <c r="J140" s="220"/>
      <c r="K140" s="220" t="s">
        <v>85</v>
      </c>
      <c r="L140" s="221">
        <v>1</v>
      </c>
      <c r="M140" s="221">
        <v>2019</v>
      </c>
      <c r="N140" s="221">
        <v>20</v>
      </c>
      <c r="O140" s="221">
        <v>5</v>
      </c>
      <c r="P140" s="221">
        <v>5</v>
      </c>
      <c r="Q140" s="221">
        <v>5</v>
      </c>
      <c r="R140" s="222">
        <v>5</v>
      </c>
      <c r="S140" s="223">
        <f t="shared" si="13"/>
        <v>40000000</v>
      </c>
      <c r="T140" s="223">
        <f t="shared" si="11"/>
        <v>10000000</v>
      </c>
      <c r="U140" s="223"/>
      <c r="V140" s="223"/>
      <c r="W140" s="223"/>
      <c r="X140" s="223"/>
      <c r="Y140" s="223"/>
      <c r="Z140" s="223"/>
      <c r="AA140" s="223"/>
      <c r="AB140" s="223"/>
      <c r="AC140" s="229">
        <v>10000000</v>
      </c>
      <c r="AD140" s="223">
        <f t="shared" si="10"/>
        <v>10000000</v>
      </c>
      <c r="AE140" s="223"/>
      <c r="AF140" s="223"/>
      <c r="AG140" s="223"/>
      <c r="AH140" s="223"/>
      <c r="AI140" s="223"/>
      <c r="AJ140" s="223"/>
      <c r="AK140" s="223"/>
      <c r="AL140" s="229"/>
      <c r="AM140" s="229">
        <v>10000000</v>
      </c>
      <c r="AN140" s="223">
        <f t="shared" si="12"/>
        <v>10000000</v>
      </c>
      <c r="AO140" s="223"/>
      <c r="AP140" s="223"/>
      <c r="AQ140" s="223"/>
      <c r="AR140" s="223"/>
      <c r="AS140" s="223"/>
      <c r="AT140" s="223"/>
      <c r="AU140" s="223"/>
      <c r="AV140" s="229"/>
      <c r="AW140" s="229">
        <v>10000000</v>
      </c>
      <c r="AX140" s="223">
        <f t="shared" si="9"/>
        <v>10000000</v>
      </c>
      <c r="AY140" s="223"/>
      <c r="AZ140" s="223"/>
      <c r="BA140" s="223"/>
      <c r="BB140" s="223"/>
      <c r="BC140" s="223"/>
      <c r="BD140" s="223"/>
      <c r="BE140" s="223"/>
      <c r="BF140" s="229"/>
      <c r="BG140" s="229">
        <v>10000000</v>
      </c>
    </row>
    <row r="141" spans="1:59" s="185" customFormat="1" ht="208" hidden="1" x14ac:dyDescent="0.3">
      <c r="A141" s="213">
        <v>138</v>
      </c>
      <c r="B141" s="230" t="str">
        <f>[4]LT!E$4</f>
        <v>LT2. VALLE DEL CAUCA TERRITORIO DE INTEGRACIÓN SOCIAL PARA LA PAZ</v>
      </c>
      <c r="C141" s="220" t="str">
        <f>[4]LA!F$7</f>
        <v>LA202. VÍCTIMAS DEL CONFLICTO ARMADO</v>
      </c>
      <c r="D141" s="242" t="str">
        <f>[4]Pg!$F$15</f>
        <v>Pg20203. Reparación Integral y Verdad a Víctimas del Conflicto Armado</v>
      </c>
      <c r="E141" s="220" t="s">
        <v>5082</v>
      </c>
      <c r="F141" s="220" t="s">
        <v>5225</v>
      </c>
      <c r="G141" s="220" t="s">
        <v>327</v>
      </c>
      <c r="H141" s="220" t="s">
        <v>4518</v>
      </c>
      <c r="I141" s="220" t="s">
        <v>130</v>
      </c>
      <c r="J141" s="220"/>
      <c r="K141" s="220" t="s">
        <v>85</v>
      </c>
      <c r="L141" s="221" t="s">
        <v>329</v>
      </c>
      <c r="M141" s="221">
        <v>2019</v>
      </c>
      <c r="N141" s="221" t="s">
        <v>330</v>
      </c>
      <c r="O141" s="221" t="s">
        <v>331</v>
      </c>
      <c r="P141" s="221" t="s">
        <v>332</v>
      </c>
      <c r="Q141" s="221" t="s">
        <v>333</v>
      </c>
      <c r="R141" s="222" t="s">
        <v>330</v>
      </c>
      <c r="S141" s="223">
        <f t="shared" si="13"/>
        <v>15074920999</v>
      </c>
      <c r="T141" s="223">
        <f t="shared" si="11"/>
        <v>9231870973</v>
      </c>
      <c r="U141" s="223">
        <v>572402152</v>
      </c>
      <c r="V141" s="223"/>
      <c r="W141" s="223"/>
      <c r="X141" s="223">
        <v>7486100053</v>
      </c>
      <c r="Y141" s="223"/>
      <c r="Z141" s="223"/>
      <c r="AA141" s="223"/>
      <c r="AB141" s="223">
        <v>1173368768</v>
      </c>
      <c r="AC141" s="223"/>
      <c r="AD141" s="223">
        <f t="shared" si="10"/>
        <v>3743050026</v>
      </c>
      <c r="AE141" s="223"/>
      <c r="AF141" s="223"/>
      <c r="AG141" s="223"/>
      <c r="AH141" s="223">
        <v>3743050026</v>
      </c>
      <c r="AI141" s="223"/>
      <c r="AJ141" s="223"/>
      <c r="AK141" s="223"/>
      <c r="AL141" s="223"/>
      <c r="AM141" s="223"/>
      <c r="AN141" s="223">
        <f t="shared" si="12"/>
        <v>1050000000</v>
      </c>
      <c r="AO141" s="223">
        <v>1050000000</v>
      </c>
      <c r="AP141" s="223"/>
      <c r="AQ141" s="223"/>
      <c r="AR141" s="223"/>
      <c r="AS141" s="223"/>
      <c r="AT141" s="223"/>
      <c r="AU141" s="223"/>
      <c r="AV141" s="223"/>
      <c r="AW141" s="223"/>
      <c r="AX141" s="223">
        <f t="shared" si="9"/>
        <v>1050000000</v>
      </c>
      <c r="AY141" s="223">
        <v>1050000000</v>
      </c>
      <c r="AZ141" s="223"/>
      <c r="BA141" s="223"/>
      <c r="BB141" s="223"/>
      <c r="BC141" s="223"/>
      <c r="BD141" s="223"/>
      <c r="BE141" s="223"/>
      <c r="BF141" s="223">
        <v>0</v>
      </c>
      <c r="BG141" s="223"/>
    </row>
    <row r="142" spans="1:59" s="185" customFormat="1" ht="65" hidden="1" x14ac:dyDescent="0.3">
      <c r="A142" s="213">
        <v>139</v>
      </c>
      <c r="B142" s="230" t="str">
        <f>[4]LT!E$4</f>
        <v>LT2. VALLE DEL CAUCA TERRITORIO DE INTEGRACIÓN SOCIAL PARA LA PAZ</v>
      </c>
      <c r="C142" s="220" t="str">
        <f>[4]LA!F$7</f>
        <v>LA202. VÍCTIMAS DEL CONFLICTO ARMADO</v>
      </c>
      <c r="D142" s="242" t="str">
        <f>[4]Pg!$F$15</f>
        <v>Pg20203. Reparación Integral y Verdad a Víctimas del Conflicto Armado</v>
      </c>
      <c r="E142" s="220" t="s">
        <v>5082</v>
      </c>
      <c r="F142" s="220" t="s">
        <v>5225</v>
      </c>
      <c r="G142" s="220" t="s">
        <v>334</v>
      </c>
      <c r="H142" s="220" t="s">
        <v>4519</v>
      </c>
      <c r="I142" s="220" t="s">
        <v>258</v>
      </c>
      <c r="J142" s="220"/>
      <c r="K142" s="220" t="s">
        <v>85</v>
      </c>
      <c r="L142" s="221">
        <v>1</v>
      </c>
      <c r="M142" s="221">
        <v>2019</v>
      </c>
      <c r="N142" s="221">
        <v>4</v>
      </c>
      <c r="O142" s="221">
        <v>0</v>
      </c>
      <c r="P142" s="221">
        <v>1</v>
      </c>
      <c r="Q142" s="221">
        <v>2</v>
      </c>
      <c r="R142" s="222">
        <v>4</v>
      </c>
      <c r="S142" s="223">
        <f t="shared" si="13"/>
        <v>120000000</v>
      </c>
      <c r="T142" s="223">
        <f t="shared" si="11"/>
        <v>0</v>
      </c>
      <c r="U142" s="223"/>
      <c r="V142" s="223"/>
      <c r="W142" s="223"/>
      <c r="X142" s="223"/>
      <c r="Y142" s="223"/>
      <c r="Z142" s="223"/>
      <c r="AA142" s="223"/>
      <c r="AB142" s="223"/>
      <c r="AC142" s="223"/>
      <c r="AD142" s="223">
        <f t="shared" si="10"/>
        <v>40000000</v>
      </c>
      <c r="AE142" s="223">
        <v>40000000</v>
      </c>
      <c r="AF142" s="223"/>
      <c r="AG142" s="223"/>
      <c r="AH142" s="223"/>
      <c r="AI142" s="223"/>
      <c r="AJ142" s="223"/>
      <c r="AK142" s="223"/>
      <c r="AL142" s="223"/>
      <c r="AM142" s="223"/>
      <c r="AN142" s="223">
        <f t="shared" si="12"/>
        <v>40000000</v>
      </c>
      <c r="AO142" s="223"/>
      <c r="AP142" s="223"/>
      <c r="AQ142" s="223"/>
      <c r="AR142" s="223"/>
      <c r="AS142" s="223"/>
      <c r="AT142" s="223"/>
      <c r="AU142" s="223"/>
      <c r="AV142" s="223">
        <v>40000000</v>
      </c>
      <c r="AW142" s="223"/>
      <c r="AX142" s="223">
        <f t="shared" ref="AX142:AX205" si="14">SUM(AY142:BG142)</f>
        <v>40000000</v>
      </c>
      <c r="AY142" s="223"/>
      <c r="AZ142" s="223"/>
      <c r="BA142" s="223"/>
      <c r="BB142" s="223"/>
      <c r="BC142" s="223"/>
      <c r="BD142" s="223"/>
      <c r="BE142" s="223"/>
      <c r="BF142" s="223">
        <v>40000000</v>
      </c>
      <c r="BG142" s="223"/>
    </row>
    <row r="143" spans="1:59" s="185" customFormat="1" ht="65" hidden="1" x14ac:dyDescent="0.3">
      <c r="A143" s="213">
        <v>140</v>
      </c>
      <c r="B143" s="230" t="str">
        <f>[4]LT!E$4</f>
        <v>LT2. VALLE DEL CAUCA TERRITORIO DE INTEGRACIÓN SOCIAL PARA LA PAZ</v>
      </c>
      <c r="C143" s="220" t="str">
        <f>[4]LA!F$8</f>
        <v>LA203. DERECHOS HUMANOS, DERECHO INTERNACIONAL HUMANITARIO, PAZ Y RECONCILIACIÓN</v>
      </c>
      <c r="D143" s="220" t="str">
        <f>[4]Pg!$F$16</f>
        <v>Pg20301. Los Defensores Somos Todos</v>
      </c>
      <c r="E143" s="220" t="s">
        <v>5083</v>
      </c>
      <c r="F143" s="220" t="s">
        <v>5226</v>
      </c>
      <c r="G143" s="220" t="s">
        <v>340</v>
      </c>
      <c r="H143" s="220" t="s">
        <v>4520</v>
      </c>
      <c r="I143" s="220" t="s">
        <v>342</v>
      </c>
      <c r="J143" s="220"/>
      <c r="K143" s="220" t="s">
        <v>85</v>
      </c>
      <c r="L143" s="221">
        <v>7</v>
      </c>
      <c r="M143" s="221">
        <v>2019</v>
      </c>
      <c r="N143" s="221">
        <v>4</v>
      </c>
      <c r="O143" s="221">
        <v>1</v>
      </c>
      <c r="P143" s="221">
        <v>2</v>
      </c>
      <c r="Q143" s="221">
        <v>3</v>
      </c>
      <c r="R143" s="222">
        <v>4</v>
      </c>
      <c r="S143" s="223">
        <f t="shared" si="13"/>
        <v>145000000</v>
      </c>
      <c r="T143" s="223">
        <f t="shared" si="11"/>
        <v>20000000</v>
      </c>
      <c r="U143" s="223">
        <v>20000000</v>
      </c>
      <c r="V143" s="223"/>
      <c r="W143" s="223"/>
      <c r="X143" s="223"/>
      <c r="Y143" s="223"/>
      <c r="Z143" s="223"/>
      <c r="AA143" s="223"/>
      <c r="AB143" s="223"/>
      <c r="AC143" s="223"/>
      <c r="AD143" s="223">
        <f t="shared" si="10"/>
        <v>25000000</v>
      </c>
      <c r="AE143" s="223">
        <v>25000000</v>
      </c>
      <c r="AF143" s="223"/>
      <c r="AG143" s="223"/>
      <c r="AH143" s="223"/>
      <c r="AI143" s="223"/>
      <c r="AJ143" s="223"/>
      <c r="AK143" s="223"/>
      <c r="AL143" s="223"/>
      <c r="AM143" s="223"/>
      <c r="AN143" s="223">
        <f t="shared" si="12"/>
        <v>50000000</v>
      </c>
      <c r="AO143" s="223">
        <v>50000000</v>
      </c>
      <c r="AP143" s="223"/>
      <c r="AQ143" s="223"/>
      <c r="AR143" s="223"/>
      <c r="AS143" s="223"/>
      <c r="AT143" s="223"/>
      <c r="AU143" s="223"/>
      <c r="AV143" s="223"/>
      <c r="AW143" s="223"/>
      <c r="AX143" s="223">
        <f t="shared" si="14"/>
        <v>50000000</v>
      </c>
      <c r="AY143" s="223">
        <v>50000000</v>
      </c>
      <c r="AZ143" s="223"/>
      <c r="BA143" s="223"/>
      <c r="BB143" s="223"/>
      <c r="BC143" s="223"/>
      <c r="BD143" s="223"/>
      <c r="BE143" s="223"/>
      <c r="BF143" s="223">
        <v>0</v>
      </c>
      <c r="BG143" s="223"/>
    </row>
    <row r="144" spans="1:59" s="185" customFormat="1" ht="91" hidden="1" x14ac:dyDescent="0.3">
      <c r="A144" s="213">
        <v>141</v>
      </c>
      <c r="B144" s="230" t="str">
        <f>[4]LT!E$4</f>
        <v>LT2. VALLE DEL CAUCA TERRITORIO DE INTEGRACIÓN SOCIAL PARA LA PAZ</v>
      </c>
      <c r="C144" s="220" t="str">
        <f>[4]LA!F$8</f>
        <v>LA203. DERECHOS HUMANOS, DERECHO INTERNACIONAL HUMANITARIO, PAZ Y RECONCILIACIÓN</v>
      </c>
      <c r="D144" s="220" t="str">
        <f>[4]Pg!$F$16</f>
        <v>Pg20301. Los Defensores Somos Todos</v>
      </c>
      <c r="E144" s="220" t="s">
        <v>5083</v>
      </c>
      <c r="F144" s="220" t="s">
        <v>5226</v>
      </c>
      <c r="G144" s="220" t="s">
        <v>343</v>
      </c>
      <c r="H144" s="220" t="s">
        <v>4521</v>
      </c>
      <c r="I144" s="230" t="s">
        <v>342</v>
      </c>
      <c r="J144" s="230"/>
      <c r="K144" s="230" t="s">
        <v>85</v>
      </c>
      <c r="L144" s="221">
        <v>1</v>
      </c>
      <c r="M144" s="231">
        <v>2019</v>
      </c>
      <c r="N144" s="231">
        <v>6</v>
      </c>
      <c r="O144" s="231">
        <v>0</v>
      </c>
      <c r="P144" s="231">
        <v>6</v>
      </c>
      <c r="Q144" s="231">
        <v>6</v>
      </c>
      <c r="R144" s="232">
        <v>6</v>
      </c>
      <c r="S144" s="223">
        <f t="shared" si="13"/>
        <v>250000000</v>
      </c>
      <c r="T144" s="223">
        <f t="shared" si="11"/>
        <v>0</v>
      </c>
      <c r="U144" s="223"/>
      <c r="V144" s="223"/>
      <c r="W144" s="223"/>
      <c r="X144" s="223"/>
      <c r="Y144" s="223"/>
      <c r="Z144" s="223"/>
      <c r="AA144" s="223"/>
      <c r="AB144" s="223"/>
      <c r="AC144" s="223"/>
      <c r="AD144" s="223">
        <f t="shared" si="10"/>
        <v>100000000</v>
      </c>
      <c r="AE144" s="223"/>
      <c r="AF144" s="223"/>
      <c r="AG144" s="223"/>
      <c r="AH144" s="223"/>
      <c r="AI144" s="223"/>
      <c r="AJ144" s="223"/>
      <c r="AK144" s="223"/>
      <c r="AL144" s="246">
        <v>100000000</v>
      </c>
      <c r="AM144" s="223"/>
      <c r="AN144" s="223">
        <f t="shared" si="12"/>
        <v>100000000</v>
      </c>
      <c r="AO144" s="223"/>
      <c r="AP144" s="223"/>
      <c r="AQ144" s="223"/>
      <c r="AR144" s="223"/>
      <c r="AS144" s="223"/>
      <c r="AT144" s="223"/>
      <c r="AU144" s="223"/>
      <c r="AV144" s="223">
        <v>100000000</v>
      </c>
      <c r="AW144" s="223"/>
      <c r="AX144" s="223">
        <f t="shared" si="14"/>
        <v>50000000</v>
      </c>
      <c r="AY144" s="229">
        <v>50000000</v>
      </c>
      <c r="AZ144" s="223"/>
      <c r="BA144" s="223"/>
      <c r="BB144" s="223"/>
      <c r="BC144" s="223"/>
      <c r="BD144" s="223"/>
      <c r="BE144" s="223"/>
      <c r="BF144" s="223">
        <v>0</v>
      </c>
      <c r="BG144" s="223"/>
    </row>
    <row r="145" spans="1:59" s="185" customFormat="1" ht="65" hidden="1" x14ac:dyDescent="0.3">
      <c r="A145" s="213">
        <v>142</v>
      </c>
      <c r="B145" s="230" t="str">
        <f>[4]LT!E$4</f>
        <v>LT2. VALLE DEL CAUCA TERRITORIO DE INTEGRACIÓN SOCIAL PARA LA PAZ</v>
      </c>
      <c r="C145" s="220" t="str">
        <f>[4]LA!F$8</f>
        <v>LA203. DERECHOS HUMANOS, DERECHO INTERNACIONAL HUMANITARIO, PAZ Y RECONCILIACIÓN</v>
      </c>
      <c r="D145" s="220" t="str">
        <f>[4]Pg!$F$16</f>
        <v>Pg20301. Los Defensores Somos Todos</v>
      </c>
      <c r="E145" s="220" t="s">
        <v>5083</v>
      </c>
      <c r="F145" s="220" t="s">
        <v>5226</v>
      </c>
      <c r="G145" s="220" t="s">
        <v>345</v>
      </c>
      <c r="H145" s="220" t="s">
        <v>4522</v>
      </c>
      <c r="I145" s="220" t="s">
        <v>342</v>
      </c>
      <c r="J145" s="220"/>
      <c r="K145" s="220" t="s">
        <v>85</v>
      </c>
      <c r="L145" s="221">
        <v>1</v>
      </c>
      <c r="M145" s="221">
        <v>2019</v>
      </c>
      <c r="N145" s="221">
        <v>3</v>
      </c>
      <c r="O145" s="221">
        <v>0</v>
      </c>
      <c r="P145" s="222">
        <v>1</v>
      </c>
      <c r="Q145" s="221">
        <v>2</v>
      </c>
      <c r="R145" s="222">
        <v>3</v>
      </c>
      <c r="S145" s="223">
        <f t="shared" si="13"/>
        <v>300000000</v>
      </c>
      <c r="T145" s="223">
        <f t="shared" si="11"/>
        <v>0</v>
      </c>
      <c r="U145" s="223"/>
      <c r="V145" s="223"/>
      <c r="W145" s="223"/>
      <c r="X145" s="223"/>
      <c r="Y145" s="223"/>
      <c r="Z145" s="223"/>
      <c r="AA145" s="223"/>
      <c r="AB145" s="223"/>
      <c r="AC145" s="223"/>
      <c r="AD145" s="223">
        <f t="shared" si="10"/>
        <v>100000000</v>
      </c>
      <c r="AE145" s="223"/>
      <c r="AF145" s="223"/>
      <c r="AG145" s="223"/>
      <c r="AH145" s="223"/>
      <c r="AI145" s="223"/>
      <c r="AJ145" s="223"/>
      <c r="AK145" s="223"/>
      <c r="AL145" s="246">
        <v>100000000</v>
      </c>
      <c r="AM145" s="223"/>
      <c r="AN145" s="223">
        <f t="shared" si="12"/>
        <v>100000000</v>
      </c>
      <c r="AO145" s="223"/>
      <c r="AP145" s="223"/>
      <c r="AQ145" s="223"/>
      <c r="AR145" s="223"/>
      <c r="AS145" s="223"/>
      <c r="AT145" s="223"/>
      <c r="AU145" s="223"/>
      <c r="AV145" s="246">
        <v>100000000</v>
      </c>
      <c r="AW145" s="223"/>
      <c r="AX145" s="223">
        <f t="shared" si="14"/>
        <v>100000000</v>
      </c>
      <c r="AY145" s="223"/>
      <c r="AZ145" s="223"/>
      <c r="BA145" s="223"/>
      <c r="BB145" s="223"/>
      <c r="BC145" s="223"/>
      <c r="BD145" s="223"/>
      <c r="BE145" s="223"/>
      <c r="BF145" s="246">
        <v>100000000</v>
      </c>
      <c r="BG145" s="223"/>
    </row>
    <row r="146" spans="1:59" s="185" customFormat="1" ht="65" hidden="1" x14ac:dyDescent="0.3">
      <c r="A146" s="213">
        <v>143</v>
      </c>
      <c r="B146" s="230" t="str">
        <f>[4]LT!E$4</f>
        <v>LT2. VALLE DEL CAUCA TERRITORIO DE INTEGRACIÓN SOCIAL PARA LA PAZ</v>
      </c>
      <c r="C146" s="220" t="str">
        <f>[4]LA!F$8</f>
        <v>LA203. DERECHOS HUMANOS, DERECHO INTERNACIONAL HUMANITARIO, PAZ Y RECONCILIACIÓN</v>
      </c>
      <c r="D146" s="220" t="str">
        <f>[4]Pg!$F$16</f>
        <v>Pg20301. Los Defensores Somos Todos</v>
      </c>
      <c r="E146" s="220" t="s">
        <v>5083</v>
      </c>
      <c r="F146" s="220" t="s">
        <v>5226</v>
      </c>
      <c r="G146" s="220" t="s">
        <v>347</v>
      </c>
      <c r="H146" s="220" t="s">
        <v>4523</v>
      </c>
      <c r="I146" s="220" t="s">
        <v>342</v>
      </c>
      <c r="J146" s="220"/>
      <c r="K146" s="220" t="s">
        <v>85</v>
      </c>
      <c r="L146" s="221">
        <v>0</v>
      </c>
      <c r="M146" s="221">
        <v>2019</v>
      </c>
      <c r="N146" s="221">
        <v>3</v>
      </c>
      <c r="O146" s="221">
        <v>0</v>
      </c>
      <c r="P146" s="222">
        <v>1</v>
      </c>
      <c r="Q146" s="221">
        <v>3</v>
      </c>
      <c r="R146" s="222">
        <v>3</v>
      </c>
      <c r="S146" s="223">
        <f t="shared" si="13"/>
        <v>400000000</v>
      </c>
      <c r="T146" s="223">
        <f t="shared" si="11"/>
        <v>0</v>
      </c>
      <c r="U146" s="223"/>
      <c r="V146" s="223"/>
      <c r="W146" s="223"/>
      <c r="X146" s="223"/>
      <c r="Y146" s="223"/>
      <c r="Z146" s="223"/>
      <c r="AA146" s="223"/>
      <c r="AB146" s="223"/>
      <c r="AC146" s="223"/>
      <c r="AD146" s="223">
        <f t="shared" si="10"/>
        <v>150000000</v>
      </c>
      <c r="AE146" s="229">
        <v>150000000</v>
      </c>
      <c r="AF146" s="223"/>
      <c r="AG146" s="223"/>
      <c r="AH146" s="223"/>
      <c r="AI146" s="223"/>
      <c r="AJ146" s="223"/>
      <c r="AK146" s="223"/>
      <c r="AL146" s="223"/>
      <c r="AM146" s="223"/>
      <c r="AN146" s="223">
        <f t="shared" si="12"/>
        <v>150000000</v>
      </c>
      <c r="AO146" s="229">
        <v>150000000</v>
      </c>
      <c r="AP146" s="223"/>
      <c r="AQ146" s="223"/>
      <c r="AR146" s="223"/>
      <c r="AS146" s="223"/>
      <c r="AT146" s="223"/>
      <c r="AU146" s="223"/>
      <c r="AV146" s="223"/>
      <c r="AW146" s="223"/>
      <c r="AX146" s="223">
        <f t="shared" si="14"/>
        <v>100000000</v>
      </c>
      <c r="AY146" s="229">
        <v>100000000</v>
      </c>
      <c r="AZ146" s="223"/>
      <c r="BA146" s="223"/>
      <c r="BB146" s="223"/>
      <c r="BC146" s="223"/>
      <c r="BD146" s="223"/>
      <c r="BE146" s="223"/>
      <c r="BF146" s="223">
        <v>0</v>
      </c>
      <c r="BG146" s="223"/>
    </row>
    <row r="147" spans="1:59" s="185" customFormat="1" ht="65" hidden="1" x14ac:dyDescent="0.3">
      <c r="A147" s="213">
        <v>144</v>
      </c>
      <c r="B147" s="230" t="str">
        <f>[4]LT!E$4</f>
        <v>LT2. VALLE DEL CAUCA TERRITORIO DE INTEGRACIÓN SOCIAL PARA LA PAZ</v>
      </c>
      <c r="C147" s="220" t="str">
        <f>[4]LA!F$8</f>
        <v>LA203. DERECHOS HUMANOS, DERECHO INTERNACIONAL HUMANITARIO, PAZ Y RECONCILIACIÓN</v>
      </c>
      <c r="D147" s="220" t="str">
        <f>[4]Pg!$F$16</f>
        <v>Pg20301. Los Defensores Somos Todos</v>
      </c>
      <c r="E147" s="220" t="s">
        <v>5083</v>
      </c>
      <c r="F147" s="220" t="s">
        <v>5226</v>
      </c>
      <c r="G147" s="220" t="s">
        <v>349</v>
      </c>
      <c r="H147" s="220" t="s">
        <v>4524</v>
      </c>
      <c r="I147" s="220" t="s">
        <v>342</v>
      </c>
      <c r="J147" s="220"/>
      <c r="K147" s="220" t="s">
        <v>85</v>
      </c>
      <c r="L147" s="221">
        <v>0</v>
      </c>
      <c r="M147" s="221">
        <v>2019</v>
      </c>
      <c r="N147" s="221">
        <v>1</v>
      </c>
      <c r="O147" s="221">
        <v>0</v>
      </c>
      <c r="P147" s="221">
        <v>1</v>
      </c>
      <c r="Q147" s="221">
        <v>1</v>
      </c>
      <c r="R147" s="222">
        <v>1</v>
      </c>
      <c r="S147" s="223">
        <f t="shared" si="13"/>
        <v>900000000</v>
      </c>
      <c r="T147" s="223">
        <f t="shared" si="11"/>
        <v>0</v>
      </c>
      <c r="U147" s="223"/>
      <c r="V147" s="223"/>
      <c r="W147" s="223"/>
      <c r="X147" s="223"/>
      <c r="Y147" s="223"/>
      <c r="Z147" s="223"/>
      <c r="AA147" s="223"/>
      <c r="AB147" s="223"/>
      <c r="AC147" s="223"/>
      <c r="AD147" s="223">
        <f t="shared" si="10"/>
        <v>300000000</v>
      </c>
      <c r="AE147" s="223"/>
      <c r="AF147" s="223"/>
      <c r="AG147" s="223"/>
      <c r="AH147" s="223"/>
      <c r="AI147" s="223"/>
      <c r="AJ147" s="223"/>
      <c r="AK147" s="223"/>
      <c r="AL147" s="223">
        <v>300000000</v>
      </c>
      <c r="AM147" s="223"/>
      <c r="AN147" s="223">
        <f t="shared" si="12"/>
        <v>300000000</v>
      </c>
      <c r="AO147" s="223"/>
      <c r="AP147" s="223"/>
      <c r="AQ147" s="223"/>
      <c r="AR147" s="223"/>
      <c r="AS147" s="223"/>
      <c r="AT147" s="223"/>
      <c r="AU147" s="223"/>
      <c r="AV147" s="223">
        <v>300000000</v>
      </c>
      <c r="AW147" s="223"/>
      <c r="AX147" s="223">
        <f t="shared" si="14"/>
        <v>300000000</v>
      </c>
      <c r="AY147" s="223"/>
      <c r="AZ147" s="223"/>
      <c r="BA147" s="223"/>
      <c r="BB147" s="223"/>
      <c r="BC147" s="223"/>
      <c r="BD147" s="223"/>
      <c r="BE147" s="223"/>
      <c r="BF147" s="223">
        <v>300000000</v>
      </c>
      <c r="BG147" s="223"/>
    </row>
    <row r="148" spans="1:59" s="185" customFormat="1" ht="78" hidden="1" x14ac:dyDescent="0.3">
      <c r="A148" s="213">
        <v>145</v>
      </c>
      <c r="B148" s="230" t="str">
        <f>[4]LT!E$4</f>
        <v>LT2. VALLE DEL CAUCA TERRITORIO DE INTEGRACIÓN SOCIAL PARA LA PAZ</v>
      </c>
      <c r="C148" s="220" t="str">
        <f>[4]LA!F$8</f>
        <v>LA203. DERECHOS HUMANOS, DERECHO INTERNACIONAL HUMANITARIO, PAZ Y RECONCILIACIÓN</v>
      </c>
      <c r="D148" s="220" t="str">
        <f>[4]Pg!$F$16</f>
        <v>Pg20301. Los Defensores Somos Todos</v>
      </c>
      <c r="E148" s="220" t="s">
        <v>5083</v>
      </c>
      <c r="F148" s="220" t="s">
        <v>5226</v>
      </c>
      <c r="G148" s="220" t="s">
        <v>351</v>
      </c>
      <c r="H148" s="220" t="s">
        <v>4525</v>
      </c>
      <c r="I148" s="230" t="s">
        <v>342</v>
      </c>
      <c r="J148" s="230"/>
      <c r="K148" s="230" t="s">
        <v>77</v>
      </c>
      <c r="L148" s="231">
        <v>42</v>
      </c>
      <c r="M148" s="231">
        <v>2019</v>
      </c>
      <c r="N148" s="231">
        <v>42</v>
      </c>
      <c r="O148" s="231">
        <v>42</v>
      </c>
      <c r="P148" s="231">
        <v>42</v>
      </c>
      <c r="Q148" s="231">
        <v>42</v>
      </c>
      <c r="R148" s="232">
        <v>42</v>
      </c>
      <c r="S148" s="223">
        <f t="shared" si="13"/>
        <v>175000000</v>
      </c>
      <c r="T148" s="223">
        <f t="shared" si="11"/>
        <v>50000000</v>
      </c>
      <c r="U148" s="223"/>
      <c r="V148" s="223"/>
      <c r="W148" s="223"/>
      <c r="X148" s="223"/>
      <c r="Y148" s="223"/>
      <c r="Z148" s="223"/>
      <c r="AA148" s="223"/>
      <c r="AB148" s="223">
        <v>50000000</v>
      </c>
      <c r="AC148" s="223"/>
      <c r="AD148" s="223">
        <f t="shared" si="10"/>
        <v>25000000</v>
      </c>
      <c r="AE148" s="229">
        <v>25000000</v>
      </c>
      <c r="AF148" s="223"/>
      <c r="AG148" s="223"/>
      <c r="AH148" s="223"/>
      <c r="AI148" s="223"/>
      <c r="AJ148" s="223"/>
      <c r="AK148" s="223"/>
      <c r="AL148" s="223"/>
      <c r="AM148" s="223"/>
      <c r="AN148" s="223">
        <f t="shared" si="12"/>
        <v>50000000</v>
      </c>
      <c r="AO148" s="223">
        <v>50000000</v>
      </c>
      <c r="AP148" s="223"/>
      <c r="AQ148" s="223"/>
      <c r="AR148" s="223"/>
      <c r="AS148" s="223"/>
      <c r="AT148" s="223"/>
      <c r="AU148" s="223"/>
      <c r="AV148" s="223"/>
      <c r="AW148" s="223"/>
      <c r="AX148" s="223">
        <f t="shared" si="14"/>
        <v>50000000</v>
      </c>
      <c r="AY148" s="223">
        <v>50000000</v>
      </c>
      <c r="AZ148" s="223"/>
      <c r="BA148" s="223"/>
      <c r="BB148" s="223"/>
      <c r="BC148" s="223"/>
      <c r="BD148" s="223"/>
      <c r="BE148" s="223"/>
      <c r="BF148" s="223">
        <v>0</v>
      </c>
      <c r="BG148" s="223"/>
    </row>
    <row r="149" spans="1:59" s="185" customFormat="1" ht="65" hidden="1" x14ac:dyDescent="0.3">
      <c r="A149" s="213">
        <v>146</v>
      </c>
      <c r="B149" s="230" t="str">
        <f>[4]LT!E$4</f>
        <v>LT2. VALLE DEL CAUCA TERRITORIO DE INTEGRACIÓN SOCIAL PARA LA PAZ</v>
      </c>
      <c r="C149" s="220" t="str">
        <f>[4]LA!F$8</f>
        <v>LA203. DERECHOS HUMANOS, DERECHO INTERNACIONAL HUMANITARIO, PAZ Y RECONCILIACIÓN</v>
      </c>
      <c r="D149" s="220" t="str">
        <f>[4]Pg!$F$16</f>
        <v>Pg20301. Los Defensores Somos Todos</v>
      </c>
      <c r="E149" s="220" t="s">
        <v>5083</v>
      </c>
      <c r="F149" s="220" t="s">
        <v>5226</v>
      </c>
      <c r="G149" s="220" t="s">
        <v>353</v>
      </c>
      <c r="H149" s="220" t="s">
        <v>4526</v>
      </c>
      <c r="I149" s="230" t="s">
        <v>342</v>
      </c>
      <c r="J149" s="230"/>
      <c r="K149" s="230" t="s">
        <v>77</v>
      </c>
      <c r="L149" s="231">
        <v>42</v>
      </c>
      <c r="M149" s="231">
        <v>2019</v>
      </c>
      <c r="N149" s="231">
        <v>42</v>
      </c>
      <c r="O149" s="231">
        <v>42</v>
      </c>
      <c r="P149" s="231">
        <v>42</v>
      </c>
      <c r="Q149" s="231">
        <v>42</v>
      </c>
      <c r="R149" s="232">
        <v>42</v>
      </c>
      <c r="S149" s="223">
        <f t="shared" si="13"/>
        <v>200000000</v>
      </c>
      <c r="T149" s="223">
        <f t="shared" si="11"/>
        <v>50000000</v>
      </c>
      <c r="U149" s="223"/>
      <c r="V149" s="223"/>
      <c r="W149" s="223"/>
      <c r="X149" s="223"/>
      <c r="Y149" s="223"/>
      <c r="Z149" s="223"/>
      <c r="AA149" s="223"/>
      <c r="AB149" s="223">
        <v>50000000</v>
      </c>
      <c r="AC149" s="223"/>
      <c r="AD149" s="223">
        <f t="shared" si="10"/>
        <v>50000000</v>
      </c>
      <c r="AE149" s="223"/>
      <c r="AF149" s="223"/>
      <c r="AG149" s="223"/>
      <c r="AH149" s="223"/>
      <c r="AI149" s="223"/>
      <c r="AJ149" s="223"/>
      <c r="AK149" s="223"/>
      <c r="AL149" s="223">
        <v>50000000</v>
      </c>
      <c r="AM149" s="223"/>
      <c r="AN149" s="223">
        <f t="shared" si="12"/>
        <v>50000000</v>
      </c>
      <c r="AO149" s="223"/>
      <c r="AP149" s="223"/>
      <c r="AQ149" s="223"/>
      <c r="AR149" s="223"/>
      <c r="AS149" s="223"/>
      <c r="AT149" s="223"/>
      <c r="AU149" s="223"/>
      <c r="AV149" s="223">
        <v>50000000</v>
      </c>
      <c r="AW149" s="223"/>
      <c r="AX149" s="223">
        <f t="shared" si="14"/>
        <v>50000000</v>
      </c>
      <c r="AY149" s="223"/>
      <c r="AZ149" s="223"/>
      <c r="BA149" s="223"/>
      <c r="BB149" s="223"/>
      <c r="BC149" s="223"/>
      <c r="BD149" s="223"/>
      <c r="BE149" s="223"/>
      <c r="BF149" s="223">
        <v>50000000</v>
      </c>
      <c r="BG149" s="223"/>
    </row>
    <row r="150" spans="1:59" s="185" customFormat="1" ht="91" hidden="1" x14ac:dyDescent="0.3">
      <c r="A150" s="213">
        <v>147</v>
      </c>
      <c r="B150" s="230" t="str">
        <f>[4]LT!E$4</f>
        <v>LT2. VALLE DEL CAUCA TERRITORIO DE INTEGRACIÓN SOCIAL PARA LA PAZ</v>
      </c>
      <c r="C150" s="220" t="str">
        <f>[4]LA!F$8</f>
        <v>LA203. DERECHOS HUMANOS, DERECHO INTERNACIONAL HUMANITARIO, PAZ Y RECONCILIACIÓN</v>
      </c>
      <c r="D150" s="220" t="str">
        <f>[4]Pg!$F$16</f>
        <v>Pg20301. Los Defensores Somos Todos</v>
      </c>
      <c r="E150" s="220" t="s">
        <v>5084</v>
      </c>
      <c r="F150" s="220" t="s">
        <v>5227</v>
      </c>
      <c r="G150" s="220" t="s">
        <v>1349</v>
      </c>
      <c r="H150" s="220" t="s">
        <v>4527</v>
      </c>
      <c r="I150" s="220" t="s">
        <v>249</v>
      </c>
      <c r="J150" s="220"/>
      <c r="K150" s="220" t="s">
        <v>85</v>
      </c>
      <c r="L150" s="221">
        <v>1</v>
      </c>
      <c r="M150" s="221">
        <v>2019</v>
      </c>
      <c r="N150" s="221">
        <v>1</v>
      </c>
      <c r="O150" s="221">
        <v>0</v>
      </c>
      <c r="P150" s="221">
        <v>1</v>
      </c>
      <c r="Q150" s="221">
        <v>1</v>
      </c>
      <c r="R150" s="222">
        <v>1</v>
      </c>
      <c r="S150" s="223">
        <f t="shared" si="13"/>
        <v>1171576000</v>
      </c>
      <c r="T150" s="223">
        <f t="shared" si="11"/>
        <v>0</v>
      </c>
      <c r="U150" s="223"/>
      <c r="V150" s="223"/>
      <c r="W150" s="223"/>
      <c r="X150" s="223"/>
      <c r="Y150" s="223"/>
      <c r="Z150" s="223"/>
      <c r="AA150" s="223"/>
      <c r="AB150" s="223"/>
      <c r="AC150" s="223"/>
      <c r="AD150" s="223">
        <f t="shared" si="10"/>
        <v>640000000</v>
      </c>
      <c r="AE150" s="223">
        <v>640000000</v>
      </c>
      <c r="AF150" s="223"/>
      <c r="AG150" s="223"/>
      <c r="AH150" s="223"/>
      <c r="AI150" s="223"/>
      <c r="AJ150" s="223"/>
      <c r="AK150" s="223"/>
      <c r="AL150" s="223"/>
      <c r="AM150" s="223"/>
      <c r="AN150" s="223">
        <f t="shared" si="12"/>
        <v>256800000.00000003</v>
      </c>
      <c r="AO150" s="223">
        <v>256800000.00000003</v>
      </c>
      <c r="AP150" s="223"/>
      <c r="AQ150" s="223"/>
      <c r="AR150" s="223"/>
      <c r="AS150" s="223"/>
      <c r="AT150" s="223"/>
      <c r="AU150" s="223"/>
      <c r="AV150" s="223"/>
      <c r="AW150" s="223"/>
      <c r="AX150" s="223">
        <f t="shared" si="14"/>
        <v>274776000.00000006</v>
      </c>
      <c r="AY150" s="223">
        <v>274776000.00000006</v>
      </c>
      <c r="AZ150" s="223"/>
      <c r="BA150" s="223"/>
      <c r="BB150" s="223"/>
      <c r="BC150" s="223"/>
      <c r="BD150" s="223"/>
      <c r="BE150" s="223"/>
      <c r="BF150" s="223">
        <v>0</v>
      </c>
      <c r="BG150" s="223"/>
    </row>
    <row r="151" spans="1:59" s="185" customFormat="1" ht="91" hidden="1" x14ac:dyDescent="0.3">
      <c r="A151" s="213">
        <v>148</v>
      </c>
      <c r="B151" s="230" t="str">
        <f>[4]LT!E$4</f>
        <v>LT2. VALLE DEL CAUCA TERRITORIO DE INTEGRACIÓN SOCIAL PARA LA PAZ</v>
      </c>
      <c r="C151" s="220" t="str">
        <f>[4]LA!F$8</f>
        <v>LA203. DERECHOS HUMANOS, DERECHO INTERNACIONAL HUMANITARIO, PAZ Y RECONCILIACIÓN</v>
      </c>
      <c r="D151" s="220" t="str">
        <f>[4]Pg!$F$16</f>
        <v>Pg20301. Los Defensores Somos Todos</v>
      </c>
      <c r="E151" s="220" t="s">
        <v>5084</v>
      </c>
      <c r="F151" s="220" t="s">
        <v>5227</v>
      </c>
      <c r="G151" s="220" t="s">
        <v>1349</v>
      </c>
      <c r="H151" s="220" t="s">
        <v>4528</v>
      </c>
      <c r="I151" s="220" t="s">
        <v>249</v>
      </c>
      <c r="J151" s="220"/>
      <c r="K151" s="220" t="s">
        <v>85</v>
      </c>
      <c r="L151" s="221">
        <v>1</v>
      </c>
      <c r="M151" s="221">
        <v>2019</v>
      </c>
      <c r="N151" s="221">
        <v>1</v>
      </c>
      <c r="O151" s="221">
        <v>0</v>
      </c>
      <c r="P151" s="221">
        <v>1</v>
      </c>
      <c r="Q151" s="221">
        <v>1</v>
      </c>
      <c r="R151" s="222">
        <v>1</v>
      </c>
      <c r="S151" s="223">
        <f t="shared" si="13"/>
        <v>353639000</v>
      </c>
      <c r="T151" s="223">
        <f t="shared" si="11"/>
        <v>0</v>
      </c>
      <c r="U151" s="223"/>
      <c r="V151" s="223"/>
      <c r="W151" s="223"/>
      <c r="X151" s="223"/>
      <c r="Y151" s="223"/>
      <c r="Z151" s="223"/>
      <c r="AA151" s="223"/>
      <c r="AB151" s="223"/>
      <c r="AC151" s="223"/>
      <c r="AD151" s="223">
        <f t="shared" si="10"/>
        <v>110000000</v>
      </c>
      <c r="AE151" s="223">
        <v>110000000</v>
      </c>
      <c r="AF151" s="223"/>
      <c r="AG151" s="223"/>
      <c r="AH151" s="223"/>
      <c r="AI151" s="223"/>
      <c r="AJ151" s="223"/>
      <c r="AK151" s="223"/>
      <c r="AL151" s="223"/>
      <c r="AM151" s="223"/>
      <c r="AN151" s="223">
        <f t="shared" si="12"/>
        <v>117700000</v>
      </c>
      <c r="AO151" s="223">
        <v>117700000</v>
      </c>
      <c r="AP151" s="223"/>
      <c r="AQ151" s="223"/>
      <c r="AR151" s="223"/>
      <c r="AS151" s="223"/>
      <c r="AT151" s="223"/>
      <c r="AU151" s="223"/>
      <c r="AV151" s="223"/>
      <c r="AW151" s="223"/>
      <c r="AX151" s="223">
        <f t="shared" si="14"/>
        <v>125939000</v>
      </c>
      <c r="AY151" s="223">
        <v>125939000</v>
      </c>
      <c r="AZ151" s="223"/>
      <c r="BA151" s="223"/>
      <c r="BB151" s="223"/>
      <c r="BC151" s="223"/>
      <c r="BD151" s="223"/>
      <c r="BE151" s="223"/>
      <c r="BF151" s="223">
        <v>0</v>
      </c>
      <c r="BG151" s="223"/>
    </row>
    <row r="152" spans="1:59" s="185" customFormat="1" ht="91" hidden="1" x14ac:dyDescent="0.3">
      <c r="A152" s="213">
        <v>149</v>
      </c>
      <c r="B152" s="230" t="str">
        <f>[4]LT!E$4</f>
        <v>LT2. VALLE DEL CAUCA TERRITORIO DE INTEGRACIÓN SOCIAL PARA LA PAZ</v>
      </c>
      <c r="C152" s="220" t="str">
        <f>[4]LA!F$8</f>
        <v>LA203. DERECHOS HUMANOS, DERECHO INTERNACIONAL HUMANITARIO, PAZ Y RECONCILIACIÓN</v>
      </c>
      <c r="D152" s="220" t="str">
        <f>[4]Pg!$F$16</f>
        <v>Pg20301. Los Defensores Somos Todos</v>
      </c>
      <c r="E152" s="220" t="s">
        <v>5084</v>
      </c>
      <c r="F152" s="220" t="s">
        <v>5227</v>
      </c>
      <c r="G152" s="220" t="s">
        <v>1349</v>
      </c>
      <c r="H152" s="220" t="s">
        <v>4529</v>
      </c>
      <c r="I152" s="220" t="s">
        <v>249</v>
      </c>
      <c r="J152" s="220"/>
      <c r="K152" s="220" t="s">
        <v>85</v>
      </c>
      <c r="L152" s="221">
        <v>1</v>
      </c>
      <c r="M152" s="221">
        <v>2019</v>
      </c>
      <c r="N152" s="221">
        <v>1</v>
      </c>
      <c r="O152" s="221">
        <v>0</v>
      </c>
      <c r="P152" s="221">
        <v>1</v>
      </c>
      <c r="Q152" s="221">
        <v>1</v>
      </c>
      <c r="R152" s="221">
        <v>1</v>
      </c>
      <c r="S152" s="223">
        <f t="shared" si="13"/>
        <v>289341000</v>
      </c>
      <c r="T152" s="223">
        <f t="shared" si="11"/>
        <v>0</v>
      </c>
      <c r="U152" s="223"/>
      <c r="V152" s="223"/>
      <c r="W152" s="223"/>
      <c r="X152" s="223"/>
      <c r="Y152" s="223"/>
      <c r="Z152" s="223"/>
      <c r="AA152" s="223"/>
      <c r="AB152" s="223"/>
      <c r="AC152" s="223"/>
      <c r="AD152" s="223">
        <f t="shared" si="10"/>
        <v>90000000</v>
      </c>
      <c r="AE152" s="223">
        <v>90000000</v>
      </c>
      <c r="AF152" s="223"/>
      <c r="AG152" s="223"/>
      <c r="AH152" s="223"/>
      <c r="AI152" s="223"/>
      <c r="AJ152" s="223"/>
      <c r="AK152" s="223"/>
      <c r="AL152" s="223"/>
      <c r="AM152" s="223"/>
      <c r="AN152" s="223">
        <f t="shared" si="12"/>
        <v>96300000</v>
      </c>
      <c r="AO152" s="223">
        <v>96300000</v>
      </c>
      <c r="AP152" s="223"/>
      <c r="AQ152" s="223"/>
      <c r="AR152" s="223"/>
      <c r="AS152" s="223"/>
      <c r="AT152" s="223"/>
      <c r="AU152" s="223"/>
      <c r="AV152" s="223"/>
      <c r="AW152" s="223"/>
      <c r="AX152" s="223">
        <f t="shared" si="14"/>
        <v>103041000</v>
      </c>
      <c r="AY152" s="223">
        <v>103041000</v>
      </c>
      <c r="AZ152" s="223"/>
      <c r="BA152" s="223"/>
      <c r="BB152" s="223"/>
      <c r="BC152" s="223"/>
      <c r="BD152" s="223"/>
      <c r="BE152" s="223"/>
      <c r="BF152" s="223">
        <v>0</v>
      </c>
      <c r="BG152" s="223"/>
    </row>
    <row r="153" spans="1:59" s="185" customFormat="1" ht="91" hidden="1" x14ac:dyDescent="0.3">
      <c r="A153" s="213">
        <v>150</v>
      </c>
      <c r="B153" s="230" t="str">
        <f>[4]LT!E$4</f>
        <v>LT2. VALLE DEL CAUCA TERRITORIO DE INTEGRACIÓN SOCIAL PARA LA PAZ</v>
      </c>
      <c r="C153" s="220" t="str">
        <f>[4]LA!F$8</f>
        <v>LA203. DERECHOS HUMANOS, DERECHO INTERNACIONAL HUMANITARIO, PAZ Y RECONCILIACIÓN</v>
      </c>
      <c r="D153" s="220" t="str">
        <f>[4]Pg!$F$16</f>
        <v>Pg20301. Los Defensores Somos Todos</v>
      </c>
      <c r="E153" s="220" t="s">
        <v>5084</v>
      </c>
      <c r="F153" s="220" t="s">
        <v>5227</v>
      </c>
      <c r="G153" s="220" t="s">
        <v>1349</v>
      </c>
      <c r="H153" s="220" t="s">
        <v>4530</v>
      </c>
      <c r="I153" s="220" t="s">
        <v>249</v>
      </c>
      <c r="J153" s="220"/>
      <c r="K153" s="220" t="s">
        <v>85</v>
      </c>
      <c r="L153" s="221">
        <v>1</v>
      </c>
      <c r="M153" s="221">
        <v>2019</v>
      </c>
      <c r="N153" s="221">
        <v>1</v>
      </c>
      <c r="O153" s="221">
        <v>0</v>
      </c>
      <c r="P153" s="221">
        <v>1</v>
      </c>
      <c r="Q153" s="221">
        <v>1</v>
      </c>
      <c r="R153" s="221">
        <v>1</v>
      </c>
      <c r="S153" s="223">
        <f t="shared" si="13"/>
        <v>363283700</v>
      </c>
      <c r="T153" s="223">
        <f t="shared" si="11"/>
        <v>0</v>
      </c>
      <c r="U153" s="223"/>
      <c r="V153" s="223"/>
      <c r="W153" s="223"/>
      <c r="X153" s="223"/>
      <c r="Y153" s="223"/>
      <c r="Z153" s="223"/>
      <c r="AA153" s="223"/>
      <c r="AB153" s="223"/>
      <c r="AC153" s="223"/>
      <c r="AD153" s="223">
        <f t="shared" si="10"/>
        <v>113000000</v>
      </c>
      <c r="AE153" s="223">
        <v>113000000</v>
      </c>
      <c r="AF153" s="223"/>
      <c r="AG153" s="223"/>
      <c r="AH153" s="223"/>
      <c r="AI153" s="223"/>
      <c r="AJ153" s="223"/>
      <c r="AK153" s="223"/>
      <c r="AL153" s="223"/>
      <c r="AM153" s="223"/>
      <c r="AN153" s="223">
        <f t="shared" si="12"/>
        <v>120910000</v>
      </c>
      <c r="AO153" s="223">
        <v>120910000</v>
      </c>
      <c r="AP153" s="223"/>
      <c r="AQ153" s="223"/>
      <c r="AR153" s="223"/>
      <c r="AS153" s="223"/>
      <c r="AT153" s="223"/>
      <c r="AU153" s="223"/>
      <c r="AV153" s="223"/>
      <c r="AW153" s="223"/>
      <c r="AX153" s="223">
        <f t="shared" si="14"/>
        <v>129373700.00000001</v>
      </c>
      <c r="AY153" s="223">
        <v>129373700.00000001</v>
      </c>
      <c r="AZ153" s="223"/>
      <c r="BA153" s="223"/>
      <c r="BB153" s="223"/>
      <c r="BC153" s="223"/>
      <c r="BD153" s="223"/>
      <c r="BE153" s="223"/>
      <c r="BF153" s="223">
        <v>0</v>
      </c>
      <c r="BG153" s="223"/>
    </row>
    <row r="154" spans="1:59" s="185" customFormat="1" ht="91" hidden="1" x14ac:dyDescent="0.3">
      <c r="A154" s="213">
        <v>151</v>
      </c>
      <c r="B154" s="230" t="str">
        <f>[4]LT!E$4</f>
        <v>LT2. VALLE DEL CAUCA TERRITORIO DE INTEGRACIÓN SOCIAL PARA LA PAZ</v>
      </c>
      <c r="C154" s="220" t="str">
        <f>[4]LA!F$8</f>
        <v>LA203. DERECHOS HUMANOS, DERECHO INTERNACIONAL HUMANITARIO, PAZ Y RECONCILIACIÓN</v>
      </c>
      <c r="D154" s="220" t="str">
        <f>[4]Pg!$F$16</f>
        <v>Pg20301. Los Defensores Somos Todos</v>
      </c>
      <c r="E154" s="220" t="s">
        <v>5084</v>
      </c>
      <c r="F154" s="220" t="s">
        <v>5227</v>
      </c>
      <c r="G154" s="220" t="s">
        <v>1349</v>
      </c>
      <c r="H154" s="220" t="s">
        <v>4531</v>
      </c>
      <c r="I154" s="220" t="s">
        <v>249</v>
      </c>
      <c r="J154" s="220"/>
      <c r="K154" s="220" t="s">
        <v>85</v>
      </c>
      <c r="L154" s="221">
        <v>1</v>
      </c>
      <c r="M154" s="221">
        <v>2019</v>
      </c>
      <c r="N154" s="221">
        <v>1</v>
      </c>
      <c r="O154" s="221">
        <v>0</v>
      </c>
      <c r="P154" s="221">
        <v>1</v>
      </c>
      <c r="Q154" s="221">
        <v>1</v>
      </c>
      <c r="R154" s="221">
        <v>1</v>
      </c>
      <c r="S154" s="223">
        <f t="shared" si="13"/>
        <v>289341000</v>
      </c>
      <c r="T154" s="223">
        <f t="shared" si="11"/>
        <v>0</v>
      </c>
      <c r="U154" s="223"/>
      <c r="V154" s="223"/>
      <c r="W154" s="223"/>
      <c r="X154" s="223"/>
      <c r="Y154" s="223"/>
      <c r="Z154" s="223"/>
      <c r="AA154" s="223"/>
      <c r="AB154" s="223"/>
      <c r="AC154" s="223"/>
      <c r="AD154" s="223">
        <f t="shared" si="10"/>
        <v>90000000</v>
      </c>
      <c r="AE154" s="223">
        <v>90000000</v>
      </c>
      <c r="AF154" s="223"/>
      <c r="AG154" s="223"/>
      <c r="AH154" s="223"/>
      <c r="AI154" s="223"/>
      <c r="AJ154" s="223"/>
      <c r="AK154" s="223"/>
      <c r="AL154" s="223"/>
      <c r="AM154" s="223"/>
      <c r="AN154" s="223">
        <f t="shared" si="12"/>
        <v>96300000</v>
      </c>
      <c r="AO154" s="223">
        <v>96300000</v>
      </c>
      <c r="AP154" s="223"/>
      <c r="AQ154" s="223"/>
      <c r="AR154" s="223"/>
      <c r="AS154" s="223"/>
      <c r="AT154" s="223"/>
      <c r="AU154" s="223"/>
      <c r="AV154" s="223"/>
      <c r="AW154" s="223"/>
      <c r="AX154" s="223">
        <f t="shared" si="14"/>
        <v>103041000</v>
      </c>
      <c r="AY154" s="223">
        <v>103041000</v>
      </c>
      <c r="AZ154" s="223"/>
      <c r="BA154" s="223"/>
      <c r="BB154" s="223"/>
      <c r="BC154" s="223"/>
      <c r="BD154" s="223"/>
      <c r="BE154" s="223"/>
      <c r="BF154" s="223">
        <v>0</v>
      </c>
      <c r="BG154" s="223"/>
    </row>
    <row r="155" spans="1:59" s="185" customFormat="1" ht="91" hidden="1" x14ac:dyDescent="0.3">
      <c r="A155" s="213">
        <v>152</v>
      </c>
      <c r="B155" s="230" t="str">
        <f>[4]LT!E$4</f>
        <v>LT2. VALLE DEL CAUCA TERRITORIO DE INTEGRACIÓN SOCIAL PARA LA PAZ</v>
      </c>
      <c r="C155" s="220" t="str">
        <f>[4]LA!F$8</f>
        <v>LA203. DERECHOS HUMANOS, DERECHO INTERNACIONAL HUMANITARIO, PAZ Y RECONCILIACIÓN</v>
      </c>
      <c r="D155" s="220" t="str">
        <f>[4]Pg!$F$16</f>
        <v>Pg20301. Los Defensores Somos Todos</v>
      </c>
      <c r="E155" s="220" t="s">
        <v>5084</v>
      </c>
      <c r="F155" s="220" t="s">
        <v>5227</v>
      </c>
      <c r="G155" s="220" t="s">
        <v>1349</v>
      </c>
      <c r="H155" s="220" t="s">
        <v>4532</v>
      </c>
      <c r="I155" s="220" t="s">
        <v>249</v>
      </c>
      <c r="J155" s="220"/>
      <c r="K155" s="220" t="s">
        <v>85</v>
      </c>
      <c r="L155" s="221">
        <v>1</v>
      </c>
      <c r="M155" s="221">
        <v>2019</v>
      </c>
      <c r="N155" s="221">
        <v>1</v>
      </c>
      <c r="O155" s="221">
        <v>0</v>
      </c>
      <c r="P155" s="221">
        <v>1</v>
      </c>
      <c r="Q155" s="221">
        <v>1</v>
      </c>
      <c r="R155" s="221">
        <v>1</v>
      </c>
      <c r="S155" s="223">
        <f t="shared" si="13"/>
        <v>289341000</v>
      </c>
      <c r="T155" s="223">
        <f t="shared" si="11"/>
        <v>0</v>
      </c>
      <c r="U155" s="223"/>
      <c r="V155" s="223"/>
      <c r="W155" s="223"/>
      <c r="X155" s="223"/>
      <c r="Y155" s="223"/>
      <c r="Z155" s="223"/>
      <c r="AA155" s="223"/>
      <c r="AB155" s="223"/>
      <c r="AC155" s="223"/>
      <c r="AD155" s="223">
        <f t="shared" si="10"/>
        <v>90000000</v>
      </c>
      <c r="AE155" s="223">
        <v>90000000</v>
      </c>
      <c r="AF155" s="223"/>
      <c r="AG155" s="223"/>
      <c r="AH155" s="223"/>
      <c r="AI155" s="223"/>
      <c r="AJ155" s="223"/>
      <c r="AK155" s="223"/>
      <c r="AL155" s="223"/>
      <c r="AM155" s="223"/>
      <c r="AN155" s="223">
        <f t="shared" si="12"/>
        <v>96300000</v>
      </c>
      <c r="AO155" s="223">
        <v>96300000</v>
      </c>
      <c r="AP155" s="223"/>
      <c r="AQ155" s="223"/>
      <c r="AR155" s="223"/>
      <c r="AS155" s="223"/>
      <c r="AT155" s="223"/>
      <c r="AU155" s="223"/>
      <c r="AV155" s="223"/>
      <c r="AW155" s="223"/>
      <c r="AX155" s="223">
        <f t="shared" si="14"/>
        <v>103041000</v>
      </c>
      <c r="AY155" s="223">
        <v>103041000</v>
      </c>
      <c r="AZ155" s="223"/>
      <c r="BA155" s="223"/>
      <c r="BB155" s="223"/>
      <c r="BC155" s="223"/>
      <c r="BD155" s="223"/>
      <c r="BE155" s="223"/>
      <c r="BF155" s="223">
        <v>0</v>
      </c>
      <c r="BG155" s="223"/>
    </row>
    <row r="156" spans="1:59" s="185" customFormat="1" ht="78" hidden="1" x14ac:dyDescent="0.3">
      <c r="A156" s="213">
        <v>153</v>
      </c>
      <c r="B156" s="230" t="str">
        <f>[4]LT!E$4</f>
        <v>LT2. VALLE DEL CAUCA TERRITORIO DE INTEGRACIÓN SOCIAL PARA LA PAZ</v>
      </c>
      <c r="C156" s="220" t="str">
        <f>[4]LA!F$8</f>
        <v>LA203. DERECHOS HUMANOS, DERECHO INTERNACIONAL HUMANITARIO, PAZ Y RECONCILIACIÓN</v>
      </c>
      <c r="D156" s="220" t="str">
        <f>[4]Pg!$F$17</f>
        <v>Pg20302. Valle, Territorio de Paz Inclusivo y Modelo de Respeto a las Identidades</v>
      </c>
      <c r="E156" s="220" t="s">
        <v>5085</v>
      </c>
      <c r="F156" s="220" t="s">
        <v>5228</v>
      </c>
      <c r="G156" s="220" t="s">
        <v>365</v>
      </c>
      <c r="H156" s="220" t="s">
        <v>4533</v>
      </c>
      <c r="I156" s="220" t="s">
        <v>342</v>
      </c>
      <c r="J156" s="220"/>
      <c r="K156" s="220" t="s">
        <v>85</v>
      </c>
      <c r="L156" s="221">
        <v>0</v>
      </c>
      <c r="M156" s="221">
        <v>2019</v>
      </c>
      <c r="N156" s="221">
        <v>42</v>
      </c>
      <c r="O156" s="221">
        <v>42</v>
      </c>
      <c r="P156" s="221">
        <v>42</v>
      </c>
      <c r="Q156" s="221">
        <v>42</v>
      </c>
      <c r="R156" s="222">
        <v>42</v>
      </c>
      <c r="S156" s="223">
        <f t="shared" si="13"/>
        <v>280000000</v>
      </c>
      <c r="T156" s="223">
        <f t="shared" si="11"/>
        <v>70000000</v>
      </c>
      <c r="U156" s="223"/>
      <c r="V156" s="223"/>
      <c r="W156" s="223"/>
      <c r="X156" s="223"/>
      <c r="Y156" s="223"/>
      <c r="Z156" s="223"/>
      <c r="AA156" s="223"/>
      <c r="AB156" s="223">
        <v>70000000</v>
      </c>
      <c r="AC156" s="223"/>
      <c r="AD156" s="223">
        <f t="shared" si="10"/>
        <v>70000000</v>
      </c>
      <c r="AE156" s="223">
        <v>70000000</v>
      </c>
      <c r="AF156" s="223"/>
      <c r="AG156" s="223"/>
      <c r="AH156" s="223"/>
      <c r="AI156" s="223"/>
      <c r="AJ156" s="223"/>
      <c r="AK156" s="223"/>
      <c r="AL156" s="223"/>
      <c r="AM156" s="223"/>
      <c r="AN156" s="223">
        <f t="shared" si="12"/>
        <v>70000000</v>
      </c>
      <c r="AO156" s="223">
        <v>70000000</v>
      </c>
      <c r="AP156" s="223"/>
      <c r="AQ156" s="223"/>
      <c r="AR156" s="223"/>
      <c r="AS156" s="223"/>
      <c r="AT156" s="223"/>
      <c r="AU156" s="223"/>
      <c r="AV156" s="223"/>
      <c r="AW156" s="223"/>
      <c r="AX156" s="223">
        <f t="shared" si="14"/>
        <v>70000000</v>
      </c>
      <c r="AY156" s="223">
        <v>70000000</v>
      </c>
      <c r="AZ156" s="223"/>
      <c r="BA156" s="223"/>
      <c r="BB156" s="223"/>
      <c r="BC156" s="223"/>
      <c r="BD156" s="223"/>
      <c r="BE156" s="223"/>
      <c r="BF156" s="223">
        <v>0</v>
      </c>
      <c r="BG156" s="223"/>
    </row>
    <row r="157" spans="1:59" s="185" customFormat="1" ht="78" hidden="1" x14ac:dyDescent="0.3">
      <c r="A157" s="213">
        <v>154</v>
      </c>
      <c r="B157" s="230" t="str">
        <f>[4]LT!E$4</f>
        <v>LT2. VALLE DEL CAUCA TERRITORIO DE INTEGRACIÓN SOCIAL PARA LA PAZ</v>
      </c>
      <c r="C157" s="220" t="str">
        <f>[4]LA!F$8</f>
        <v>LA203. DERECHOS HUMANOS, DERECHO INTERNACIONAL HUMANITARIO, PAZ Y RECONCILIACIÓN</v>
      </c>
      <c r="D157" s="220" t="str">
        <f>[4]Pg!$F$17</f>
        <v>Pg20302. Valle, Territorio de Paz Inclusivo y Modelo de Respeto a las Identidades</v>
      </c>
      <c r="E157" s="220" t="s">
        <v>5085</v>
      </c>
      <c r="F157" s="220" t="s">
        <v>5228</v>
      </c>
      <c r="G157" s="220" t="s">
        <v>1350</v>
      </c>
      <c r="H157" s="220" t="s">
        <v>4534</v>
      </c>
      <c r="I157" s="220" t="s">
        <v>94</v>
      </c>
      <c r="J157" s="220"/>
      <c r="K157" s="220" t="s">
        <v>85</v>
      </c>
      <c r="L157" s="221">
        <v>230</v>
      </c>
      <c r="M157" s="221">
        <v>2019</v>
      </c>
      <c r="N157" s="221">
        <v>680</v>
      </c>
      <c r="O157" s="221">
        <v>280</v>
      </c>
      <c r="P157" s="221">
        <v>430</v>
      </c>
      <c r="Q157" s="221">
        <v>580</v>
      </c>
      <c r="R157" s="222">
        <v>680</v>
      </c>
      <c r="S157" s="223">
        <f t="shared" si="13"/>
        <v>950000000</v>
      </c>
      <c r="T157" s="223">
        <f t="shared" si="11"/>
        <v>50000000</v>
      </c>
      <c r="U157" s="223">
        <v>50000000</v>
      </c>
      <c r="V157" s="223">
        <v>0</v>
      </c>
      <c r="W157" s="223"/>
      <c r="X157" s="223">
        <v>0</v>
      </c>
      <c r="Y157" s="223"/>
      <c r="Z157" s="223"/>
      <c r="AA157" s="223"/>
      <c r="AB157" s="223">
        <v>0</v>
      </c>
      <c r="AC157" s="223"/>
      <c r="AD157" s="223">
        <f t="shared" si="10"/>
        <v>250000000</v>
      </c>
      <c r="AE157" s="223">
        <v>51751242</v>
      </c>
      <c r="AF157" s="223">
        <v>0</v>
      </c>
      <c r="AG157" s="223">
        <v>0</v>
      </c>
      <c r="AH157" s="223">
        <v>0</v>
      </c>
      <c r="AI157" s="223"/>
      <c r="AJ157" s="223"/>
      <c r="AK157" s="223"/>
      <c r="AL157" s="223">
        <v>198248758</v>
      </c>
      <c r="AM157" s="223"/>
      <c r="AN157" s="223">
        <f t="shared" si="12"/>
        <v>300000000</v>
      </c>
      <c r="AO157" s="223">
        <v>55373829</v>
      </c>
      <c r="AP157" s="223">
        <v>0</v>
      </c>
      <c r="AQ157" s="223">
        <v>0</v>
      </c>
      <c r="AR157" s="223">
        <v>0</v>
      </c>
      <c r="AS157" s="223"/>
      <c r="AT157" s="223"/>
      <c r="AU157" s="223"/>
      <c r="AV157" s="223">
        <v>244626171</v>
      </c>
      <c r="AW157" s="223"/>
      <c r="AX157" s="223">
        <f t="shared" si="14"/>
        <v>350000000</v>
      </c>
      <c r="AY157" s="223">
        <v>60911212</v>
      </c>
      <c r="AZ157" s="223"/>
      <c r="BA157" s="223">
        <v>0</v>
      </c>
      <c r="BB157" s="223">
        <v>0</v>
      </c>
      <c r="BC157" s="223"/>
      <c r="BD157" s="223"/>
      <c r="BE157" s="223"/>
      <c r="BF157" s="223">
        <v>289088788</v>
      </c>
      <c r="BG157" s="223"/>
    </row>
    <row r="158" spans="1:59" s="185" customFormat="1" ht="65" hidden="1" x14ac:dyDescent="0.3">
      <c r="A158" s="213">
        <v>155</v>
      </c>
      <c r="B158" s="230" t="str">
        <f>[4]LT!E$4</f>
        <v>LT2. VALLE DEL CAUCA TERRITORIO DE INTEGRACIÓN SOCIAL PARA LA PAZ</v>
      </c>
      <c r="C158" s="220" t="str">
        <f>[4]LA!F$8</f>
        <v>LA203. DERECHOS HUMANOS, DERECHO INTERNACIONAL HUMANITARIO, PAZ Y RECONCILIACIÓN</v>
      </c>
      <c r="D158" s="220" t="str">
        <f>[4]Pg!$F$17</f>
        <v>Pg20302. Valle, Territorio de Paz Inclusivo y Modelo de Respeto a las Identidades</v>
      </c>
      <c r="E158" s="220" t="s">
        <v>5085</v>
      </c>
      <c r="F158" s="220" t="s">
        <v>5228</v>
      </c>
      <c r="G158" s="220" t="s">
        <v>1350</v>
      </c>
      <c r="H158" s="220" t="s">
        <v>4535</v>
      </c>
      <c r="I158" s="220" t="s">
        <v>94</v>
      </c>
      <c r="J158" s="220"/>
      <c r="K158" s="220" t="s">
        <v>85</v>
      </c>
      <c r="L158" s="221">
        <v>989</v>
      </c>
      <c r="M158" s="221">
        <v>2019</v>
      </c>
      <c r="N158" s="221">
        <v>2589</v>
      </c>
      <c r="O158" s="221">
        <v>50</v>
      </c>
      <c r="P158" s="221">
        <v>1472</v>
      </c>
      <c r="Q158" s="221">
        <v>2055</v>
      </c>
      <c r="R158" s="222">
        <v>2589</v>
      </c>
      <c r="S158" s="223">
        <f t="shared" si="13"/>
        <v>1450000000</v>
      </c>
      <c r="T158" s="223">
        <f t="shared" si="11"/>
        <v>250000000</v>
      </c>
      <c r="U158" s="223">
        <v>250000000</v>
      </c>
      <c r="V158" s="223">
        <v>0</v>
      </c>
      <c r="W158" s="223"/>
      <c r="X158" s="223">
        <v>0</v>
      </c>
      <c r="Y158" s="223"/>
      <c r="Z158" s="223"/>
      <c r="AA158" s="223"/>
      <c r="AB158" s="223">
        <v>0</v>
      </c>
      <c r="AC158" s="223"/>
      <c r="AD158" s="223">
        <f t="shared" si="10"/>
        <v>350000000</v>
      </c>
      <c r="AE158" s="223">
        <v>72451739</v>
      </c>
      <c r="AF158" s="223">
        <v>0</v>
      </c>
      <c r="AG158" s="223">
        <v>0</v>
      </c>
      <c r="AH158" s="223">
        <v>0</v>
      </c>
      <c r="AI158" s="223"/>
      <c r="AJ158" s="223"/>
      <c r="AK158" s="223"/>
      <c r="AL158" s="223">
        <v>277548261</v>
      </c>
      <c r="AM158" s="223"/>
      <c r="AN158" s="223">
        <f t="shared" si="12"/>
        <v>400000000</v>
      </c>
      <c r="AO158" s="223">
        <v>77523361</v>
      </c>
      <c r="AP158" s="223">
        <v>0</v>
      </c>
      <c r="AQ158" s="223">
        <v>0</v>
      </c>
      <c r="AR158" s="223">
        <v>0</v>
      </c>
      <c r="AS158" s="223"/>
      <c r="AT158" s="223"/>
      <c r="AU158" s="223"/>
      <c r="AV158" s="223">
        <v>322476639</v>
      </c>
      <c r="AW158" s="223"/>
      <c r="AX158" s="223">
        <f t="shared" si="14"/>
        <v>450000000</v>
      </c>
      <c r="AY158" s="223">
        <v>85275697</v>
      </c>
      <c r="AZ158" s="223"/>
      <c r="BA158" s="223">
        <v>0</v>
      </c>
      <c r="BB158" s="223">
        <v>0</v>
      </c>
      <c r="BC158" s="223"/>
      <c r="BD158" s="223"/>
      <c r="BE158" s="223"/>
      <c r="BF158" s="223">
        <v>364724303</v>
      </c>
      <c r="BG158" s="223"/>
    </row>
    <row r="159" spans="1:59" s="185" customFormat="1" ht="65" hidden="1" x14ac:dyDescent="0.3">
      <c r="A159" s="213">
        <v>156</v>
      </c>
      <c r="B159" s="230" t="str">
        <f>[4]LT!E$4</f>
        <v>LT2. VALLE DEL CAUCA TERRITORIO DE INTEGRACIÓN SOCIAL PARA LA PAZ</v>
      </c>
      <c r="C159" s="220" t="str">
        <f>[4]LA!F$8</f>
        <v>LA203. DERECHOS HUMANOS, DERECHO INTERNACIONAL HUMANITARIO, PAZ Y RECONCILIACIÓN</v>
      </c>
      <c r="D159" s="220" t="str">
        <f>[4]Pg!$F$17</f>
        <v>Pg20302. Valle, Territorio de Paz Inclusivo y Modelo de Respeto a las Identidades</v>
      </c>
      <c r="E159" s="220" t="s">
        <v>5085</v>
      </c>
      <c r="F159" s="220" t="s">
        <v>5229</v>
      </c>
      <c r="G159" s="220" t="s">
        <v>368</v>
      </c>
      <c r="H159" s="220" t="s">
        <v>4536</v>
      </c>
      <c r="I159" s="220" t="s">
        <v>342</v>
      </c>
      <c r="J159" s="220"/>
      <c r="K159" s="220" t="s">
        <v>77</v>
      </c>
      <c r="L159" s="221">
        <v>42</v>
      </c>
      <c r="M159" s="221">
        <v>2019</v>
      </c>
      <c r="N159" s="221">
        <v>42</v>
      </c>
      <c r="O159" s="221">
        <v>42</v>
      </c>
      <c r="P159" s="221">
        <v>42</v>
      </c>
      <c r="Q159" s="221">
        <v>42</v>
      </c>
      <c r="R159" s="222">
        <v>42</v>
      </c>
      <c r="S159" s="223">
        <f t="shared" si="13"/>
        <v>200000000</v>
      </c>
      <c r="T159" s="223">
        <f t="shared" si="11"/>
        <v>50000000</v>
      </c>
      <c r="U159" s="223"/>
      <c r="V159" s="223"/>
      <c r="W159" s="223"/>
      <c r="X159" s="223"/>
      <c r="Y159" s="223"/>
      <c r="Z159" s="223"/>
      <c r="AA159" s="223"/>
      <c r="AB159" s="223">
        <v>50000000</v>
      </c>
      <c r="AC159" s="223"/>
      <c r="AD159" s="223">
        <f t="shared" si="10"/>
        <v>50000000</v>
      </c>
      <c r="AE159" s="223">
        <v>50000000</v>
      </c>
      <c r="AF159" s="223"/>
      <c r="AG159" s="223"/>
      <c r="AH159" s="223"/>
      <c r="AI159" s="223"/>
      <c r="AJ159" s="223"/>
      <c r="AK159" s="223"/>
      <c r="AL159" s="223"/>
      <c r="AM159" s="223"/>
      <c r="AN159" s="223">
        <f t="shared" si="12"/>
        <v>50000000</v>
      </c>
      <c r="AO159" s="223">
        <v>50000000</v>
      </c>
      <c r="AP159" s="223"/>
      <c r="AQ159" s="223"/>
      <c r="AR159" s="223"/>
      <c r="AS159" s="223"/>
      <c r="AT159" s="223"/>
      <c r="AU159" s="223"/>
      <c r="AV159" s="223"/>
      <c r="AW159" s="223"/>
      <c r="AX159" s="223">
        <f t="shared" si="14"/>
        <v>50000000</v>
      </c>
      <c r="AY159" s="223">
        <v>50000000</v>
      </c>
      <c r="AZ159" s="223"/>
      <c r="BA159" s="223"/>
      <c r="BB159" s="223"/>
      <c r="BC159" s="223"/>
      <c r="BD159" s="223"/>
      <c r="BE159" s="223"/>
      <c r="BF159" s="223">
        <v>0</v>
      </c>
      <c r="BG159" s="223"/>
    </row>
    <row r="160" spans="1:59" s="185" customFormat="1" ht="65" hidden="1" x14ac:dyDescent="0.3">
      <c r="A160" s="213">
        <v>157</v>
      </c>
      <c r="B160" s="230" t="str">
        <f>[4]LT!E$4</f>
        <v>LT2. VALLE DEL CAUCA TERRITORIO DE INTEGRACIÓN SOCIAL PARA LA PAZ</v>
      </c>
      <c r="C160" s="220" t="str">
        <f>[4]LA!F$8</f>
        <v>LA203. DERECHOS HUMANOS, DERECHO INTERNACIONAL HUMANITARIO, PAZ Y RECONCILIACIÓN</v>
      </c>
      <c r="D160" s="220" t="str">
        <f>[4]Pg!$F$17</f>
        <v>Pg20302. Valle, Territorio de Paz Inclusivo y Modelo de Respeto a las Identidades</v>
      </c>
      <c r="E160" s="220" t="s">
        <v>5085</v>
      </c>
      <c r="F160" s="220" t="s">
        <v>5230</v>
      </c>
      <c r="G160" s="220" t="s">
        <v>372</v>
      </c>
      <c r="H160" s="220" t="s">
        <v>4537</v>
      </c>
      <c r="I160" s="220" t="s">
        <v>342</v>
      </c>
      <c r="J160" s="220"/>
      <c r="K160" s="220" t="s">
        <v>85</v>
      </c>
      <c r="L160" s="221">
        <v>0</v>
      </c>
      <c r="M160" s="221">
        <v>2019</v>
      </c>
      <c r="N160" s="221">
        <v>1</v>
      </c>
      <c r="O160" s="221">
        <v>1</v>
      </c>
      <c r="P160" s="221">
        <v>1</v>
      </c>
      <c r="Q160" s="221">
        <v>1</v>
      </c>
      <c r="R160" s="222">
        <v>1</v>
      </c>
      <c r="S160" s="223">
        <f t="shared" si="13"/>
        <v>1200000000</v>
      </c>
      <c r="T160" s="223">
        <f t="shared" si="11"/>
        <v>300000000</v>
      </c>
      <c r="U160" s="223"/>
      <c r="V160" s="223"/>
      <c r="W160" s="223"/>
      <c r="X160" s="223"/>
      <c r="Y160" s="223"/>
      <c r="Z160" s="223"/>
      <c r="AA160" s="223"/>
      <c r="AB160" s="223">
        <v>300000000</v>
      </c>
      <c r="AC160" s="223"/>
      <c r="AD160" s="223">
        <f t="shared" si="10"/>
        <v>300000000</v>
      </c>
      <c r="AE160" s="223">
        <v>300000000</v>
      </c>
      <c r="AF160" s="223"/>
      <c r="AG160" s="223"/>
      <c r="AH160" s="223"/>
      <c r="AI160" s="223"/>
      <c r="AJ160" s="223"/>
      <c r="AK160" s="223"/>
      <c r="AL160" s="223"/>
      <c r="AM160" s="223"/>
      <c r="AN160" s="223">
        <f t="shared" si="12"/>
        <v>300000000</v>
      </c>
      <c r="AO160" s="223">
        <v>300000000</v>
      </c>
      <c r="AP160" s="223"/>
      <c r="AQ160" s="223"/>
      <c r="AR160" s="223"/>
      <c r="AS160" s="223"/>
      <c r="AT160" s="223"/>
      <c r="AU160" s="223"/>
      <c r="AV160" s="223"/>
      <c r="AW160" s="223"/>
      <c r="AX160" s="223">
        <f t="shared" si="14"/>
        <v>300000000</v>
      </c>
      <c r="AY160" s="223">
        <v>300000000</v>
      </c>
      <c r="AZ160" s="223"/>
      <c r="BA160" s="223"/>
      <c r="BB160" s="223"/>
      <c r="BC160" s="223"/>
      <c r="BD160" s="223"/>
      <c r="BE160" s="223"/>
      <c r="BF160" s="223">
        <v>0</v>
      </c>
      <c r="BG160" s="223"/>
    </row>
    <row r="161" spans="1:59" s="185" customFormat="1" ht="65" hidden="1" x14ac:dyDescent="0.3">
      <c r="A161" s="213">
        <v>158</v>
      </c>
      <c r="B161" s="230" t="str">
        <f>[4]LT!E$4</f>
        <v>LT2. VALLE DEL CAUCA TERRITORIO DE INTEGRACIÓN SOCIAL PARA LA PAZ</v>
      </c>
      <c r="C161" s="220" t="str">
        <f>[4]LA!F$8</f>
        <v>LA203. DERECHOS HUMANOS, DERECHO INTERNACIONAL HUMANITARIO, PAZ Y RECONCILIACIÓN</v>
      </c>
      <c r="D161" s="220" t="str">
        <f>[4]Pg!$F$17</f>
        <v>Pg20302. Valle, Territorio de Paz Inclusivo y Modelo de Respeto a las Identidades</v>
      </c>
      <c r="E161" s="220" t="s">
        <v>5085</v>
      </c>
      <c r="F161" s="220" t="s">
        <v>5231</v>
      </c>
      <c r="G161" s="220" t="s">
        <v>374</v>
      </c>
      <c r="H161" s="220" t="s">
        <v>4538</v>
      </c>
      <c r="I161" s="220" t="s">
        <v>342</v>
      </c>
      <c r="J161" s="220"/>
      <c r="K161" s="220" t="s">
        <v>85</v>
      </c>
      <c r="L161" s="221">
        <v>0</v>
      </c>
      <c r="M161" s="221">
        <v>2019</v>
      </c>
      <c r="N161" s="221">
        <v>1</v>
      </c>
      <c r="O161" s="221">
        <v>1</v>
      </c>
      <c r="P161" s="221">
        <v>1</v>
      </c>
      <c r="Q161" s="221">
        <v>1</v>
      </c>
      <c r="R161" s="222">
        <v>1</v>
      </c>
      <c r="S161" s="223">
        <f t="shared" si="13"/>
        <v>4000000000</v>
      </c>
      <c r="T161" s="223">
        <f t="shared" si="11"/>
        <v>1000000000</v>
      </c>
      <c r="U161" s="223">
        <v>1000000000</v>
      </c>
      <c r="V161" s="223"/>
      <c r="W161" s="223"/>
      <c r="X161" s="223"/>
      <c r="Y161" s="223"/>
      <c r="Z161" s="223"/>
      <c r="AA161" s="223"/>
      <c r="AB161" s="223"/>
      <c r="AC161" s="223"/>
      <c r="AD161" s="223">
        <f t="shared" si="10"/>
        <v>1000000000</v>
      </c>
      <c r="AE161" s="223"/>
      <c r="AF161" s="223"/>
      <c r="AG161" s="223"/>
      <c r="AH161" s="223"/>
      <c r="AI161" s="223"/>
      <c r="AJ161" s="223"/>
      <c r="AK161" s="223"/>
      <c r="AL161" s="223">
        <v>1000000000</v>
      </c>
      <c r="AM161" s="223"/>
      <c r="AN161" s="223">
        <f t="shared" si="12"/>
        <v>1000000000</v>
      </c>
      <c r="AO161" s="223"/>
      <c r="AP161" s="223"/>
      <c r="AQ161" s="223"/>
      <c r="AR161" s="223"/>
      <c r="AS161" s="223"/>
      <c r="AT161" s="223"/>
      <c r="AU161" s="223"/>
      <c r="AV161" s="223">
        <v>1000000000</v>
      </c>
      <c r="AW161" s="223"/>
      <c r="AX161" s="223">
        <f t="shared" si="14"/>
        <v>1000000000</v>
      </c>
      <c r="AY161" s="223">
        <v>500000000</v>
      </c>
      <c r="AZ161" s="223"/>
      <c r="BA161" s="223"/>
      <c r="BB161" s="223"/>
      <c r="BC161" s="223"/>
      <c r="BD161" s="223"/>
      <c r="BE161" s="223"/>
      <c r="BF161" s="223">
        <v>500000000</v>
      </c>
      <c r="BG161" s="223"/>
    </row>
    <row r="162" spans="1:59" s="185" customFormat="1" ht="65" hidden="1" x14ac:dyDescent="0.3">
      <c r="A162" s="213">
        <v>159</v>
      </c>
      <c r="B162" s="230" t="str">
        <f>[4]LT!E$4</f>
        <v>LT2. VALLE DEL CAUCA TERRITORIO DE INTEGRACIÓN SOCIAL PARA LA PAZ</v>
      </c>
      <c r="C162" s="220" t="str">
        <f>[4]LA!F$8</f>
        <v>LA203. DERECHOS HUMANOS, DERECHO INTERNACIONAL HUMANITARIO, PAZ Y RECONCILIACIÓN</v>
      </c>
      <c r="D162" s="220" t="str">
        <f>[4]Pg!$F$17</f>
        <v>Pg20302. Valle, Territorio de Paz Inclusivo y Modelo de Respeto a las Identidades</v>
      </c>
      <c r="E162" s="220" t="s">
        <v>5085</v>
      </c>
      <c r="F162" s="220" t="s">
        <v>5232</v>
      </c>
      <c r="G162" s="220" t="s">
        <v>376</v>
      </c>
      <c r="H162" s="220" t="s">
        <v>4539</v>
      </c>
      <c r="I162" s="220" t="s">
        <v>342</v>
      </c>
      <c r="J162" s="220"/>
      <c r="K162" s="220" t="s">
        <v>77</v>
      </c>
      <c r="L162" s="221">
        <v>42</v>
      </c>
      <c r="M162" s="221">
        <v>2019</v>
      </c>
      <c r="N162" s="221">
        <v>42</v>
      </c>
      <c r="O162" s="221">
        <v>42</v>
      </c>
      <c r="P162" s="221">
        <v>42</v>
      </c>
      <c r="Q162" s="221">
        <v>42</v>
      </c>
      <c r="R162" s="222">
        <v>42</v>
      </c>
      <c r="S162" s="223">
        <f t="shared" si="13"/>
        <v>20486644580.329132</v>
      </c>
      <c r="T162" s="223">
        <f t="shared" si="11"/>
        <v>7063017600</v>
      </c>
      <c r="U162" s="223"/>
      <c r="V162" s="223"/>
      <c r="W162" s="223"/>
      <c r="X162" s="223"/>
      <c r="Y162" s="223"/>
      <c r="Z162" s="223"/>
      <c r="AA162" s="223"/>
      <c r="AB162" s="223">
        <v>7063017600</v>
      </c>
      <c r="AC162" s="223"/>
      <c r="AD162" s="223">
        <f t="shared" si="10"/>
        <v>3948221088.1297798</v>
      </c>
      <c r="AE162" s="223"/>
      <c r="AF162" s="223">
        <f>4644394634-696173545.87022</f>
        <v>3948221088.1297798</v>
      </c>
      <c r="AG162" s="223"/>
      <c r="AH162" s="223"/>
      <c r="AI162" s="223"/>
      <c r="AJ162" s="223"/>
      <c r="AK162" s="223"/>
      <c r="AL162" s="223"/>
      <c r="AM162" s="223"/>
      <c r="AN162" s="223">
        <f t="shared" si="12"/>
        <v>4570832142.5362692</v>
      </c>
      <c r="AO162" s="223"/>
      <c r="AP162" s="223">
        <f>5301814365-730982222.463731</f>
        <v>4570832142.5362692</v>
      </c>
      <c r="AQ162" s="223"/>
      <c r="AR162" s="223"/>
      <c r="AS162" s="223"/>
      <c r="AT162" s="223"/>
      <c r="AU162" s="223"/>
      <c r="AV162" s="223"/>
      <c r="AW162" s="223"/>
      <c r="AX162" s="223">
        <f t="shared" si="14"/>
        <v>4904573749.6630831</v>
      </c>
      <c r="AY162" s="223"/>
      <c r="AZ162" s="223">
        <f>5672105084-767531334.336917</f>
        <v>4904573749.6630831</v>
      </c>
      <c r="BA162" s="223"/>
      <c r="BB162" s="223"/>
      <c r="BC162" s="223"/>
      <c r="BD162" s="223"/>
      <c r="BE162" s="223"/>
      <c r="BF162" s="223">
        <v>0</v>
      </c>
      <c r="BG162" s="223"/>
    </row>
    <row r="163" spans="1:59" s="185" customFormat="1" ht="65" hidden="1" x14ac:dyDescent="0.3">
      <c r="A163" s="213">
        <v>160</v>
      </c>
      <c r="B163" s="230" t="str">
        <f>[4]LT!E$4</f>
        <v>LT2. VALLE DEL CAUCA TERRITORIO DE INTEGRACIÓN SOCIAL PARA LA PAZ</v>
      </c>
      <c r="C163" s="220" t="str">
        <f>[4]LA!F$8</f>
        <v>LA203. DERECHOS HUMANOS, DERECHO INTERNACIONAL HUMANITARIO, PAZ Y RECONCILIACIÓN</v>
      </c>
      <c r="D163" s="220" t="str">
        <f>[4]Pg!$F$17</f>
        <v>Pg20302. Valle, Territorio de Paz Inclusivo y Modelo de Respeto a las Identidades</v>
      </c>
      <c r="E163" s="220" t="s">
        <v>5085</v>
      </c>
      <c r="F163" s="220" t="s">
        <v>5232</v>
      </c>
      <c r="G163" s="220" t="s">
        <v>376</v>
      </c>
      <c r="H163" s="220" t="s">
        <v>4540</v>
      </c>
      <c r="I163" s="220" t="s">
        <v>342</v>
      </c>
      <c r="J163" s="220"/>
      <c r="K163" s="220" t="s">
        <v>85</v>
      </c>
      <c r="L163" s="221">
        <v>0</v>
      </c>
      <c r="M163" s="221">
        <v>2019</v>
      </c>
      <c r="N163" s="221">
        <v>1</v>
      </c>
      <c r="O163" s="221">
        <v>0</v>
      </c>
      <c r="P163" s="221">
        <v>0</v>
      </c>
      <c r="Q163" s="221">
        <v>1</v>
      </c>
      <c r="R163" s="247">
        <v>1</v>
      </c>
      <c r="S163" s="223">
        <f t="shared" si="13"/>
        <v>100000000</v>
      </c>
      <c r="T163" s="223">
        <f t="shared" si="11"/>
        <v>0</v>
      </c>
      <c r="U163" s="223"/>
      <c r="V163" s="223"/>
      <c r="W163" s="223"/>
      <c r="X163" s="223"/>
      <c r="Y163" s="223"/>
      <c r="Z163" s="223"/>
      <c r="AA163" s="223"/>
      <c r="AB163" s="223"/>
      <c r="AC163" s="223"/>
      <c r="AD163" s="223">
        <f t="shared" si="10"/>
        <v>0</v>
      </c>
      <c r="AE163" s="223"/>
      <c r="AF163" s="223"/>
      <c r="AG163" s="223"/>
      <c r="AH163" s="223"/>
      <c r="AI163" s="223"/>
      <c r="AJ163" s="223"/>
      <c r="AK163" s="223"/>
      <c r="AL163" s="223"/>
      <c r="AM163" s="223"/>
      <c r="AN163" s="223">
        <f t="shared" si="12"/>
        <v>100000000</v>
      </c>
      <c r="AO163" s="223"/>
      <c r="AP163" s="223">
        <v>100000000</v>
      </c>
      <c r="AQ163" s="223"/>
      <c r="AR163" s="223"/>
      <c r="AS163" s="223"/>
      <c r="AT163" s="223"/>
      <c r="AU163" s="223"/>
      <c r="AV163" s="223"/>
      <c r="AW163" s="223"/>
      <c r="AX163" s="223">
        <f t="shared" si="14"/>
        <v>0</v>
      </c>
      <c r="AY163" s="223"/>
      <c r="AZ163" s="223"/>
      <c r="BA163" s="223"/>
      <c r="BB163" s="223"/>
      <c r="BC163" s="223"/>
      <c r="BD163" s="223"/>
      <c r="BE163" s="223"/>
      <c r="BF163" s="223">
        <v>0</v>
      </c>
      <c r="BG163" s="223"/>
    </row>
    <row r="164" spans="1:59" s="185" customFormat="1" ht="65" hidden="1" x14ac:dyDescent="0.3">
      <c r="A164" s="213">
        <v>161</v>
      </c>
      <c r="B164" s="230" t="str">
        <f>[4]LT!E$4</f>
        <v>LT2. VALLE DEL CAUCA TERRITORIO DE INTEGRACIÓN SOCIAL PARA LA PAZ</v>
      </c>
      <c r="C164" s="220" t="str">
        <f>[4]LA!F$8</f>
        <v>LA203. DERECHOS HUMANOS, DERECHO INTERNACIONAL HUMANITARIO, PAZ Y RECONCILIACIÓN</v>
      </c>
      <c r="D164" s="220" t="str">
        <f>[4]Pg!$F$17</f>
        <v>Pg20302. Valle, Territorio de Paz Inclusivo y Modelo de Respeto a las Identidades</v>
      </c>
      <c r="E164" s="220" t="s">
        <v>5085</v>
      </c>
      <c r="F164" s="220" t="s">
        <v>5232</v>
      </c>
      <c r="G164" s="220" t="s">
        <v>376</v>
      </c>
      <c r="H164" s="220" t="s">
        <v>4541</v>
      </c>
      <c r="I164" s="220" t="s">
        <v>342</v>
      </c>
      <c r="J164" s="220"/>
      <c r="K164" s="220" t="s">
        <v>85</v>
      </c>
      <c r="L164" s="221">
        <v>0</v>
      </c>
      <c r="M164" s="221">
        <v>2019</v>
      </c>
      <c r="N164" s="221">
        <v>1</v>
      </c>
      <c r="O164" s="221">
        <v>0</v>
      </c>
      <c r="P164" s="247">
        <v>1</v>
      </c>
      <c r="Q164" s="221">
        <v>1</v>
      </c>
      <c r="R164" s="247">
        <v>1</v>
      </c>
      <c r="S164" s="223">
        <f t="shared" si="13"/>
        <v>500000000</v>
      </c>
      <c r="T164" s="223">
        <f t="shared" si="11"/>
        <v>0</v>
      </c>
      <c r="U164" s="223"/>
      <c r="V164" s="223"/>
      <c r="W164" s="223"/>
      <c r="X164" s="223"/>
      <c r="Y164" s="223"/>
      <c r="Z164" s="223"/>
      <c r="AA164" s="223"/>
      <c r="AB164" s="223"/>
      <c r="AC164" s="223"/>
      <c r="AD164" s="223">
        <f t="shared" si="10"/>
        <v>500000000</v>
      </c>
      <c r="AE164" s="223"/>
      <c r="AF164" s="223">
        <v>500000000</v>
      </c>
      <c r="AG164" s="223"/>
      <c r="AH164" s="223"/>
      <c r="AI164" s="223"/>
      <c r="AJ164" s="223"/>
      <c r="AK164" s="223"/>
      <c r="AL164" s="223"/>
      <c r="AM164" s="223"/>
      <c r="AN164" s="223">
        <f t="shared" si="12"/>
        <v>0</v>
      </c>
      <c r="AO164" s="223"/>
      <c r="AP164" s="223"/>
      <c r="AQ164" s="223"/>
      <c r="AR164" s="223"/>
      <c r="AS164" s="223"/>
      <c r="AT164" s="223"/>
      <c r="AU164" s="223"/>
      <c r="AV164" s="223"/>
      <c r="AW164" s="223"/>
      <c r="AX164" s="223">
        <f t="shared" si="14"/>
        <v>0</v>
      </c>
      <c r="AY164" s="223"/>
      <c r="AZ164" s="223"/>
      <c r="BA164" s="223"/>
      <c r="BB164" s="223"/>
      <c r="BC164" s="223"/>
      <c r="BD164" s="223"/>
      <c r="BE164" s="223"/>
      <c r="BF164" s="223">
        <v>0</v>
      </c>
      <c r="BG164" s="223"/>
    </row>
    <row r="165" spans="1:59" s="185" customFormat="1" ht="65" hidden="1" x14ac:dyDescent="0.3">
      <c r="A165" s="213">
        <v>162</v>
      </c>
      <c r="B165" s="230" t="str">
        <f>[4]LT!E$4</f>
        <v>LT2. VALLE DEL CAUCA TERRITORIO DE INTEGRACIÓN SOCIAL PARA LA PAZ</v>
      </c>
      <c r="C165" s="220" t="str">
        <f>[4]LA!F$8</f>
        <v>LA203. DERECHOS HUMANOS, DERECHO INTERNACIONAL HUMANITARIO, PAZ Y RECONCILIACIÓN</v>
      </c>
      <c r="D165" s="220" t="str">
        <f>[4]Pg!$F$17</f>
        <v>Pg20302. Valle, Territorio de Paz Inclusivo y Modelo de Respeto a las Identidades</v>
      </c>
      <c r="E165" s="220" t="s">
        <v>5086</v>
      </c>
      <c r="F165" s="220" t="s">
        <v>5233</v>
      </c>
      <c r="G165" s="220" t="s">
        <v>381</v>
      </c>
      <c r="H165" s="220" t="s">
        <v>4542</v>
      </c>
      <c r="I165" s="220" t="s">
        <v>187</v>
      </c>
      <c r="J165" s="220"/>
      <c r="K165" s="220" t="s">
        <v>85</v>
      </c>
      <c r="L165" s="221">
        <v>1</v>
      </c>
      <c r="M165" s="221">
        <v>2019</v>
      </c>
      <c r="N165" s="221">
        <v>3</v>
      </c>
      <c r="O165" s="221">
        <v>3</v>
      </c>
      <c r="P165" s="221">
        <v>3</v>
      </c>
      <c r="Q165" s="221">
        <v>3</v>
      </c>
      <c r="R165" s="222">
        <v>3</v>
      </c>
      <c r="S165" s="223">
        <f t="shared" si="13"/>
        <v>758035000</v>
      </c>
      <c r="T165" s="223">
        <f t="shared" si="11"/>
        <v>467100000</v>
      </c>
      <c r="U165" s="223">
        <v>467100000</v>
      </c>
      <c r="V165" s="223"/>
      <c r="W165" s="223"/>
      <c r="X165" s="223"/>
      <c r="Y165" s="223"/>
      <c r="Z165" s="223"/>
      <c r="AA165" s="223"/>
      <c r="AB165" s="223"/>
      <c r="AC165" s="223"/>
      <c r="AD165" s="223">
        <f t="shared" si="10"/>
        <v>55000000</v>
      </c>
      <c r="AE165" s="223">
        <v>55000000</v>
      </c>
      <c r="AF165" s="223"/>
      <c r="AG165" s="223"/>
      <c r="AH165" s="223"/>
      <c r="AI165" s="223"/>
      <c r="AJ165" s="223"/>
      <c r="AK165" s="223"/>
      <c r="AL165" s="223"/>
      <c r="AM165" s="223"/>
      <c r="AN165" s="223">
        <f t="shared" si="12"/>
        <v>112350000</v>
      </c>
      <c r="AO165" s="223">
        <v>112350000</v>
      </c>
      <c r="AP165" s="223"/>
      <c r="AQ165" s="223"/>
      <c r="AR165" s="223"/>
      <c r="AS165" s="223"/>
      <c r="AT165" s="223"/>
      <c r="AU165" s="223"/>
      <c r="AV165" s="223"/>
      <c r="AW165" s="223"/>
      <c r="AX165" s="223">
        <f t="shared" si="14"/>
        <v>123585000</v>
      </c>
      <c r="AY165" s="223">
        <v>123585000</v>
      </c>
      <c r="AZ165" s="223"/>
      <c r="BA165" s="223"/>
      <c r="BB165" s="223"/>
      <c r="BC165" s="223"/>
      <c r="BD165" s="223"/>
      <c r="BE165" s="223"/>
      <c r="BF165" s="223">
        <v>0</v>
      </c>
      <c r="BG165" s="223"/>
    </row>
    <row r="166" spans="1:59" s="185" customFormat="1" ht="65" hidden="1" x14ac:dyDescent="0.3">
      <c r="A166" s="213">
        <v>163</v>
      </c>
      <c r="B166" s="230" t="str">
        <f>[4]LT!E$4</f>
        <v>LT2. VALLE DEL CAUCA TERRITORIO DE INTEGRACIÓN SOCIAL PARA LA PAZ</v>
      </c>
      <c r="C166" s="220" t="str">
        <f>[4]LA!F$8</f>
        <v>LA203. DERECHOS HUMANOS, DERECHO INTERNACIONAL HUMANITARIO, PAZ Y RECONCILIACIÓN</v>
      </c>
      <c r="D166" s="220" t="str">
        <f>[4]Pg!$F$17</f>
        <v>Pg20302. Valle, Territorio de Paz Inclusivo y Modelo de Respeto a las Identidades</v>
      </c>
      <c r="E166" s="220" t="s">
        <v>5086</v>
      </c>
      <c r="F166" s="220" t="s">
        <v>5233</v>
      </c>
      <c r="G166" s="220" t="s">
        <v>383</v>
      </c>
      <c r="H166" s="220" t="s">
        <v>4543</v>
      </c>
      <c r="I166" s="220" t="s">
        <v>187</v>
      </c>
      <c r="J166" s="220"/>
      <c r="K166" s="220" t="s">
        <v>85</v>
      </c>
      <c r="L166" s="221">
        <v>1</v>
      </c>
      <c r="M166" s="221">
        <v>2019</v>
      </c>
      <c r="N166" s="221">
        <v>1</v>
      </c>
      <c r="O166" s="221">
        <v>1</v>
      </c>
      <c r="P166" s="221">
        <v>1</v>
      </c>
      <c r="Q166" s="221">
        <v>1</v>
      </c>
      <c r="R166" s="222">
        <v>1</v>
      </c>
      <c r="S166" s="223">
        <f t="shared" si="13"/>
        <v>466562880</v>
      </c>
      <c r="T166" s="223">
        <f t="shared" si="11"/>
        <v>180000000</v>
      </c>
      <c r="U166" s="223">
        <v>180000000</v>
      </c>
      <c r="V166" s="223"/>
      <c r="W166" s="223"/>
      <c r="X166" s="223"/>
      <c r="Y166" s="223"/>
      <c r="Z166" s="223"/>
      <c r="AA166" s="223"/>
      <c r="AB166" s="223"/>
      <c r="AC166" s="223"/>
      <c r="AD166" s="223">
        <f t="shared" si="10"/>
        <v>91800000</v>
      </c>
      <c r="AE166" s="223">
        <v>91800000</v>
      </c>
      <c r="AF166" s="223"/>
      <c r="AG166" s="223"/>
      <c r="AH166" s="223"/>
      <c r="AI166" s="223"/>
      <c r="AJ166" s="223"/>
      <c r="AK166" s="223"/>
      <c r="AL166" s="223"/>
      <c r="AM166" s="223"/>
      <c r="AN166" s="223">
        <f t="shared" si="12"/>
        <v>95472000</v>
      </c>
      <c r="AO166" s="223">
        <v>95472000</v>
      </c>
      <c r="AP166" s="223"/>
      <c r="AQ166" s="223"/>
      <c r="AR166" s="223"/>
      <c r="AS166" s="223"/>
      <c r="AT166" s="223"/>
      <c r="AU166" s="223"/>
      <c r="AV166" s="223"/>
      <c r="AW166" s="223"/>
      <c r="AX166" s="223">
        <f t="shared" si="14"/>
        <v>99290880</v>
      </c>
      <c r="AY166" s="223">
        <v>99290880</v>
      </c>
      <c r="AZ166" s="223"/>
      <c r="BA166" s="223"/>
      <c r="BB166" s="223"/>
      <c r="BC166" s="223"/>
      <c r="BD166" s="223"/>
      <c r="BE166" s="223"/>
      <c r="BF166" s="223">
        <v>0</v>
      </c>
      <c r="BG166" s="223"/>
    </row>
    <row r="167" spans="1:59" s="185" customFormat="1" ht="65" hidden="1" x14ac:dyDescent="0.3">
      <c r="A167" s="213">
        <v>164</v>
      </c>
      <c r="B167" s="230" t="str">
        <f>[4]LT!E$4</f>
        <v>LT2. VALLE DEL CAUCA TERRITORIO DE INTEGRACIÓN SOCIAL PARA LA PAZ</v>
      </c>
      <c r="C167" s="220" t="str">
        <f>[4]LA!F$8</f>
        <v>LA203. DERECHOS HUMANOS, DERECHO INTERNACIONAL HUMANITARIO, PAZ Y RECONCILIACIÓN</v>
      </c>
      <c r="D167" s="220" t="str">
        <f>[4]Pg!$F$17</f>
        <v>Pg20302. Valle, Territorio de Paz Inclusivo y Modelo de Respeto a las Identidades</v>
      </c>
      <c r="E167" s="220" t="s">
        <v>5086</v>
      </c>
      <c r="F167" s="220" t="s">
        <v>5233</v>
      </c>
      <c r="G167" s="220" t="s">
        <v>385</v>
      </c>
      <c r="H167" s="220" t="s">
        <v>4544</v>
      </c>
      <c r="I167" s="220" t="s">
        <v>187</v>
      </c>
      <c r="J167" s="220"/>
      <c r="K167" s="220" t="s">
        <v>85</v>
      </c>
      <c r="L167" s="221">
        <v>0</v>
      </c>
      <c r="M167" s="221">
        <v>2019</v>
      </c>
      <c r="N167" s="221">
        <v>1</v>
      </c>
      <c r="O167" s="221">
        <v>1</v>
      </c>
      <c r="P167" s="221">
        <v>1</v>
      </c>
      <c r="Q167" s="221">
        <v>1</v>
      </c>
      <c r="R167" s="222">
        <v>1</v>
      </c>
      <c r="S167" s="223">
        <f t="shared" si="13"/>
        <v>209201600</v>
      </c>
      <c r="T167" s="223">
        <f t="shared" si="11"/>
        <v>50000000</v>
      </c>
      <c r="U167" s="223">
        <v>50000000</v>
      </c>
      <c r="V167" s="223"/>
      <c r="W167" s="223"/>
      <c r="X167" s="223"/>
      <c r="Y167" s="223"/>
      <c r="Z167" s="223"/>
      <c r="AA167" s="223"/>
      <c r="AB167" s="223"/>
      <c r="AC167" s="223"/>
      <c r="AD167" s="223">
        <f t="shared" si="10"/>
        <v>51000000</v>
      </c>
      <c r="AE167" s="223">
        <v>51000000</v>
      </c>
      <c r="AF167" s="223"/>
      <c r="AG167" s="223"/>
      <c r="AH167" s="223"/>
      <c r="AI167" s="223"/>
      <c r="AJ167" s="223"/>
      <c r="AK167" s="223"/>
      <c r="AL167" s="223"/>
      <c r="AM167" s="223"/>
      <c r="AN167" s="223">
        <f t="shared" si="12"/>
        <v>53040000</v>
      </c>
      <c r="AO167" s="223">
        <v>53040000</v>
      </c>
      <c r="AP167" s="223"/>
      <c r="AQ167" s="223"/>
      <c r="AR167" s="223"/>
      <c r="AS167" s="223"/>
      <c r="AT167" s="223"/>
      <c r="AU167" s="223"/>
      <c r="AV167" s="223"/>
      <c r="AW167" s="223"/>
      <c r="AX167" s="223">
        <f t="shared" si="14"/>
        <v>55161600</v>
      </c>
      <c r="AY167" s="223">
        <v>55161600</v>
      </c>
      <c r="AZ167" s="223"/>
      <c r="BA167" s="223"/>
      <c r="BB167" s="223"/>
      <c r="BC167" s="223"/>
      <c r="BD167" s="223"/>
      <c r="BE167" s="223"/>
      <c r="BF167" s="223">
        <v>0</v>
      </c>
      <c r="BG167" s="223"/>
    </row>
    <row r="168" spans="1:59" s="185" customFormat="1" ht="65" hidden="1" x14ac:dyDescent="0.3">
      <c r="A168" s="213">
        <v>165</v>
      </c>
      <c r="B168" s="230" t="str">
        <f>[4]LT!E$4</f>
        <v>LT2. VALLE DEL CAUCA TERRITORIO DE INTEGRACIÓN SOCIAL PARA LA PAZ</v>
      </c>
      <c r="C168" s="220" t="str">
        <f>[4]LA!F$8</f>
        <v>LA203. DERECHOS HUMANOS, DERECHO INTERNACIONAL HUMANITARIO, PAZ Y RECONCILIACIÓN</v>
      </c>
      <c r="D168" s="220" t="str">
        <f>[4]Pg!$F$17</f>
        <v>Pg20302. Valle, Territorio de Paz Inclusivo y Modelo de Respeto a las Identidades</v>
      </c>
      <c r="E168" s="220" t="s">
        <v>5086</v>
      </c>
      <c r="F168" s="220" t="s">
        <v>5233</v>
      </c>
      <c r="G168" s="220" t="s">
        <v>387</v>
      </c>
      <c r="H168" s="220" t="s">
        <v>4545</v>
      </c>
      <c r="I168" s="220" t="s">
        <v>187</v>
      </c>
      <c r="J168" s="220"/>
      <c r="K168" s="220" t="s">
        <v>85</v>
      </c>
      <c r="L168" s="221">
        <v>0</v>
      </c>
      <c r="M168" s="221">
        <v>2019</v>
      </c>
      <c r="N168" s="221">
        <v>1</v>
      </c>
      <c r="O168" s="221">
        <v>0</v>
      </c>
      <c r="P168" s="221">
        <v>1</v>
      </c>
      <c r="Q168" s="221">
        <v>1</v>
      </c>
      <c r="R168" s="222">
        <v>1</v>
      </c>
      <c r="S168" s="223">
        <f t="shared" si="13"/>
        <v>43235000</v>
      </c>
      <c r="T168" s="223">
        <f t="shared" si="11"/>
        <v>0</v>
      </c>
      <c r="U168" s="223">
        <v>0</v>
      </c>
      <c r="V168" s="223"/>
      <c r="W168" s="223"/>
      <c r="X168" s="223"/>
      <c r="Y168" s="223"/>
      <c r="Z168" s="223"/>
      <c r="AA168" s="223"/>
      <c r="AB168" s="223"/>
      <c r="AC168" s="223"/>
      <c r="AD168" s="223">
        <f t="shared" si="10"/>
        <v>32000000</v>
      </c>
      <c r="AE168" s="223">
        <v>32000000</v>
      </c>
      <c r="AF168" s="223"/>
      <c r="AG168" s="223"/>
      <c r="AH168" s="223"/>
      <c r="AI168" s="223"/>
      <c r="AJ168" s="223"/>
      <c r="AK168" s="223"/>
      <c r="AL168" s="223"/>
      <c r="AM168" s="223"/>
      <c r="AN168" s="223">
        <f t="shared" si="12"/>
        <v>5350000</v>
      </c>
      <c r="AO168" s="223">
        <v>5350000</v>
      </c>
      <c r="AP168" s="223"/>
      <c r="AQ168" s="223"/>
      <c r="AR168" s="223"/>
      <c r="AS168" s="223"/>
      <c r="AT168" s="223"/>
      <c r="AU168" s="223"/>
      <c r="AV168" s="223"/>
      <c r="AW168" s="223"/>
      <c r="AX168" s="223">
        <f t="shared" si="14"/>
        <v>5885000</v>
      </c>
      <c r="AY168" s="223">
        <v>5885000</v>
      </c>
      <c r="AZ168" s="223"/>
      <c r="BA168" s="223"/>
      <c r="BB168" s="223"/>
      <c r="BC168" s="223"/>
      <c r="BD168" s="223"/>
      <c r="BE168" s="223"/>
      <c r="BF168" s="223">
        <v>0</v>
      </c>
      <c r="BG168" s="223"/>
    </row>
    <row r="169" spans="1:59" s="185" customFormat="1" ht="65" hidden="1" x14ac:dyDescent="0.3">
      <c r="A169" s="213">
        <v>166</v>
      </c>
      <c r="B169" s="230" t="str">
        <f>[4]LT!E$4</f>
        <v>LT2. VALLE DEL CAUCA TERRITORIO DE INTEGRACIÓN SOCIAL PARA LA PAZ</v>
      </c>
      <c r="C169" s="220" t="str">
        <f>[4]LA!F$8</f>
        <v>LA203. DERECHOS HUMANOS, DERECHO INTERNACIONAL HUMANITARIO, PAZ Y RECONCILIACIÓN</v>
      </c>
      <c r="D169" s="220" t="str">
        <f>[4]Pg!$F$17</f>
        <v>Pg20302. Valle, Territorio de Paz Inclusivo y Modelo de Respeto a las Identidades</v>
      </c>
      <c r="E169" s="220" t="s">
        <v>5086</v>
      </c>
      <c r="F169" s="220" t="s">
        <v>5233</v>
      </c>
      <c r="G169" s="220" t="s">
        <v>389</v>
      </c>
      <c r="H169" s="220" t="s">
        <v>4546</v>
      </c>
      <c r="I169" s="220" t="s">
        <v>187</v>
      </c>
      <c r="J169" s="220"/>
      <c r="K169" s="220" t="s">
        <v>189</v>
      </c>
      <c r="L169" s="221">
        <v>0</v>
      </c>
      <c r="M169" s="221">
        <v>2019</v>
      </c>
      <c r="N169" s="221">
        <v>1</v>
      </c>
      <c r="O169" s="221">
        <v>0</v>
      </c>
      <c r="P169" s="221">
        <v>0</v>
      </c>
      <c r="Q169" s="221">
        <v>1</v>
      </c>
      <c r="R169" s="222">
        <v>1</v>
      </c>
      <c r="S169" s="223">
        <f t="shared" si="13"/>
        <v>86919000</v>
      </c>
      <c r="T169" s="223">
        <f t="shared" si="11"/>
        <v>0</v>
      </c>
      <c r="U169" s="223">
        <v>0</v>
      </c>
      <c r="V169" s="223"/>
      <c r="W169" s="223"/>
      <c r="X169" s="223"/>
      <c r="Y169" s="223"/>
      <c r="Z169" s="223"/>
      <c r="AA169" s="223"/>
      <c r="AB169" s="223"/>
      <c r="AC169" s="223"/>
      <c r="AD169" s="223">
        <f t="shared" si="10"/>
        <v>0</v>
      </c>
      <c r="AE169" s="223">
        <v>0</v>
      </c>
      <c r="AF169" s="223"/>
      <c r="AG169" s="223"/>
      <c r="AH169" s="223"/>
      <c r="AI169" s="223"/>
      <c r="AJ169" s="223"/>
      <c r="AK169" s="223"/>
      <c r="AL169" s="223"/>
      <c r="AM169" s="223"/>
      <c r="AN169" s="223">
        <f t="shared" si="12"/>
        <v>41390000</v>
      </c>
      <c r="AO169" s="223">
        <v>41390000</v>
      </c>
      <c r="AP169" s="223"/>
      <c r="AQ169" s="223"/>
      <c r="AR169" s="223"/>
      <c r="AS169" s="223"/>
      <c r="AT169" s="223"/>
      <c r="AU169" s="223"/>
      <c r="AV169" s="223"/>
      <c r="AW169" s="223"/>
      <c r="AX169" s="223">
        <f t="shared" si="14"/>
        <v>45529000</v>
      </c>
      <c r="AY169" s="223">
        <v>45529000</v>
      </c>
      <c r="AZ169" s="223"/>
      <c r="BA169" s="223"/>
      <c r="BB169" s="223"/>
      <c r="BC169" s="223"/>
      <c r="BD169" s="223"/>
      <c r="BE169" s="223"/>
      <c r="BF169" s="223">
        <v>0</v>
      </c>
      <c r="BG169" s="223"/>
    </row>
    <row r="170" spans="1:59" s="185" customFormat="1" ht="65" hidden="1" x14ac:dyDescent="0.3">
      <c r="A170" s="213">
        <v>167</v>
      </c>
      <c r="B170" s="230" t="str">
        <f>[4]LT!E$4</f>
        <v>LT2. VALLE DEL CAUCA TERRITORIO DE INTEGRACIÓN SOCIAL PARA LA PAZ</v>
      </c>
      <c r="C170" s="220" t="str">
        <f>[4]LA!F$8</f>
        <v>LA203. DERECHOS HUMANOS, DERECHO INTERNACIONAL HUMANITARIO, PAZ Y RECONCILIACIÓN</v>
      </c>
      <c r="D170" s="220" t="str">
        <f>[4]Pg!$F$17</f>
        <v>Pg20302. Valle, Territorio de Paz Inclusivo y Modelo de Respeto a las Identidades</v>
      </c>
      <c r="E170" s="220" t="s">
        <v>5086</v>
      </c>
      <c r="F170" s="220" t="s">
        <v>5233</v>
      </c>
      <c r="G170" s="220" t="s">
        <v>391</v>
      </c>
      <c r="H170" s="220" t="s">
        <v>4547</v>
      </c>
      <c r="I170" s="220" t="s">
        <v>187</v>
      </c>
      <c r="J170" s="220"/>
      <c r="K170" s="220" t="s">
        <v>85</v>
      </c>
      <c r="L170" s="221">
        <v>0</v>
      </c>
      <c r="M170" s="221">
        <v>2019</v>
      </c>
      <c r="N170" s="221">
        <v>7</v>
      </c>
      <c r="O170" s="221">
        <v>1</v>
      </c>
      <c r="P170" s="221">
        <v>3</v>
      </c>
      <c r="Q170" s="221">
        <v>5</v>
      </c>
      <c r="R170" s="222">
        <v>7</v>
      </c>
      <c r="S170" s="223">
        <f t="shared" si="13"/>
        <v>1974100</v>
      </c>
      <c r="T170" s="223">
        <f t="shared" si="11"/>
        <v>1000000</v>
      </c>
      <c r="U170" s="223">
        <v>1000000</v>
      </c>
      <c r="V170" s="223"/>
      <c r="W170" s="223"/>
      <c r="X170" s="223"/>
      <c r="Y170" s="223"/>
      <c r="Z170" s="223"/>
      <c r="AA170" s="223"/>
      <c r="AB170" s="223"/>
      <c r="AC170" s="223"/>
      <c r="AD170" s="223">
        <f t="shared" si="10"/>
        <v>300000</v>
      </c>
      <c r="AE170" s="223">
        <v>300000</v>
      </c>
      <c r="AF170" s="223"/>
      <c r="AG170" s="223"/>
      <c r="AH170" s="223"/>
      <c r="AI170" s="223"/>
      <c r="AJ170" s="223"/>
      <c r="AK170" s="223"/>
      <c r="AL170" s="223"/>
      <c r="AM170" s="223"/>
      <c r="AN170" s="223">
        <f t="shared" si="12"/>
        <v>321000</v>
      </c>
      <c r="AO170" s="223">
        <v>321000</v>
      </c>
      <c r="AP170" s="223"/>
      <c r="AQ170" s="223"/>
      <c r="AR170" s="223"/>
      <c r="AS170" s="223"/>
      <c r="AT170" s="223"/>
      <c r="AU170" s="223"/>
      <c r="AV170" s="223"/>
      <c r="AW170" s="223"/>
      <c r="AX170" s="223">
        <f t="shared" si="14"/>
        <v>353100</v>
      </c>
      <c r="AY170" s="223">
        <v>353100</v>
      </c>
      <c r="AZ170" s="223"/>
      <c r="BA170" s="223"/>
      <c r="BB170" s="223"/>
      <c r="BC170" s="223"/>
      <c r="BD170" s="223"/>
      <c r="BE170" s="223"/>
      <c r="BF170" s="223">
        <v>0</v>
      </c>
      <c r="BG170" s="223"/>
    </row>
    <row r="171" spans="1:59" s="185" customFormat="1" ht="65" hidden="1" x14ac:dyDescent="0.3">
      <c r="A171" s="213">
        <v>168</v>
      </c>
      <c r="B171" s="230" t="str">
        <f>[4]LT!E$4</f>
        <v>LT2. VALLE DEL CAUCA TERRITORIO DE INTEGRACIÓN SOCIAL PARA LA PAZ</v>
      </c>
      <c r="C171" s="220" t="str">
        <f>[4]LA!F$8</f>
        <v>LA203. DERECHOS HUMANOS, DERECHO INTERNACIONAL HUMANITARIO, PAZ Y RECONCILIACIÓN</v>
      </c>
      <c r="D171" s="220" t="str">
        <f>[4]Pg!$F$17</f>
        <v>Pg20302. Valle, Territorio de Paz Inclusivo y Modelo de Respeto a las Identidades</v>
      </c>
      <c r="E171" s="220" t="s">
        <v>5086</v>
      </c>
      <c r="F171" s="220" t="s">
        <v>5233</v>
      </c>
      <c r="G171" s="220" t="s">
        <v>393</v>
      </c>
      <c r="H171" s="220" t="s">
        <v>4548</v>
      </c>
      <c r="I171" s="220" t="s">
        <v>187</v>
      </c>
      <c r="J171" s="220"/>
      <c r="K171" s="220" t="s">
        <v>189</v>
      </c>
      <c r="L171" s="221">
        <v>42</v>
      </c>
      <c r="M171" s="221">
        <v>2019</v>
      </c>
      <c r="N171" s="221">
        <v>42</v>
      </c>
      <c r="O171" s="221">
        <v>10</v>
      </c>
      <c r="P171" s="221">
        <v>20</v>
      </c>
      <c r="Q171" s="221">
        <v>30</v>
      </c>
      <c r="R171" s="222">
        <v>42</v>
      </c>
      <c r="S171" s="223">
        <f t="shared" si="13"/>
        <v>198189586</v>
      </c>
      <c r="T171" s="223">
        <f t="shared" si="11"/>
        <v>100394907</v>
      </c>
      <c r="U171" s="223">
        <v>100394907</v>
      </c>
      <c r="V171" s="223"/>
      <c r="W171" s="223"/>
      <c r="X171" s="223"/>
      <c r="Y171" s="223"/>
      <c r="Z171" s="223"/>
      <c r="AA171" s="223"/>
      <c r="AB171" s="223"/>
      <c r="AC171" s="223"/>
      <c r="AD171" s="223">
        <f t="shared" si="10"/>
        <v>30118472</v>
      </c>
      <c r="AE171" s="223">
        <v>30118472</v>
      </c>
      <c r="AF171" s="223"/>
      <c r="AG171" s="223"/>
      <c r="AH171" s="223"/>
      <c r="AI171" s="223"/>
      <c r="AJ171" s="223"/>
      <c r="AK171" s="223"/>
      <c r="AL171" s="223"/>
      <c r="AM171" s="223"/>
      <c r="AN171" s="223">
        <f t="shared" si="12"/>
        <v>32226765</v>
      </c>
      <c r="AO171" s="223">
        <v>32226765</v>
      </c>
      <c r="AP171" s="223"/>
      <c r="AQ171" s="223"/>
      <c r="AR171" s="223"/>
      <c r="AS171" s="223"/>
      <c r="AT171" s="223"/>
      <c r="AU171" s="223"/>
      <c r="AV171" s="223"/>
      <c r="AW171" s="223"/>
      <c r="AX171" s="223">
        <f t="shared" si="14"/>
        <v>35449442</v>
      </c>
      <c r="AY171" s="223">
        <v>35449442</v>
      </c>
      <c r="AZ171" s="223"/>
      <c r="BA171" s="223"/>
      <c r="BB171" s="223"/>
      <c r="BC171" s="223"/>
      <c r="BD171" s="223"/>
      <c r="BE171" s="223"/>
      <c r="BF171" s="223">
        <v>0</v>
      </c>
      <c r="BG171" s="223"/>
    </row>
    <row r="172" spans="1:59" s="185" customFormat="1" ht="65" hidden="1" x14ac:dyDescent="0.3">
      <c r="A172" s="213">
        <v>169</v>
      </c>
      <c r="B172" s="230" t="str">
        <f>[4]LT!E$4</f>
        <v>LT2. VALLE DEL CAUCA TERRITORIO DE INTEGRACIÓN SOCIAL PARA LA PAZ</v>
      </c>
      <c r="C172" s="220" t="str">
        <f>[4]LA!F$8</f>
        <v>LA203. DERECHOS HUMANOS, DERECHO INTERNACIONAL HUMANITARIO, PAZ Y RECONCILIACIÓN</v>
      </c>
      <c r="D172" s="220" t="str">
        <f>[4]Pg!$F$17</f>
        <v>Pg20302. Valle, Territorio de Paz Inclusivo y Modelo de Respeto a las Identidades</v>
      </c>
      <c r="E172" s="220" t="s">
        <v>5086</v>
      </c>
      <c r="F172" s="220" t="s">
        <v>5233</v>
      </c>
      <c r="G172" s="220" t="s">
        <v>395</v>
      </c>
      <c r="H172" s="220" t="s">
        <v>4549</v>
      </c>
      <c r="I172" s="220" t="s">
        <v>187</v>
      </c>
      <c r="J172" s="220"/>
      <c r="K172" s="220" t="s">
        <v>189</v>
      </c>
      <c r="L172" s="221">
        <v>0</v>
      </c>
      <c r="M172" s="221">
        <v>2019</v>
      </c>
      <c r="N172" s="221">
        <v>2</v>
      </c>
      <c r="O172" s="221">
        <v>0</v>
      </c>
      <c r="P172" s="221">
        <v>1</v>
      </c>
      <c r="Q172" s="221">
        <v>2</v>
      </c>
      <c r="R172" s="221">
        <v>2</v>
      </c>
      <c r="S172" s="223">
        <f t="shared" si="13"/>
        <v>18630000</v>
      </c>
      <c r="T172" s="223">
        <f t="shared" si="11"/>
        <v>0</v>
      </c>
      <c r="U172" s="223">
        <v>0</v>
      </c>
      <c r="V172" s="223"/>
      <c r="W172" s="223"/>
      <c r="X172" s="223"/>
      <c r="Y172" s="223"/>
      <c r="Z172" s="223"/>
      <c r="AA172" s="223"/>
      <c r="AB172" s="223"/>
      <c r="AC172" s="223"/>
      <c r="AD172" s="223">
        <f t="shared" si="10"/>
        <v>9000000</v>
      </c>
      <c r="AE172" s="223">
        <v>9000000</v>
      </c>
      <c r="AF172" s="223"/>
      <c r="AG172" s="223"/>
      <c r="AH172" s="223"/>
      <c r="AI172" s="223"/>
      <c r="AJ172" s="223"/>
      <c r="AK172" s="223"/>
      <c r="AL172" s="223"/>
      <c r="AM172" s="223"/>
      <c r="AN172" s="223">
        <f t="shared" si="12"/>
        <v>9630000</v>
      </c>
      <c r="AO172" s="223">
        <v>9630000</v>
      </c>
      <c r="AP172" s="223"/>
      <c r="AQ172" s="223"/>
      <c r="AR172" s="223"/>
      <c r="AS172" s="223"/>
      <c r="AT172" s="223"/>
      <c r="AU172" s="223"/>
      <c r="AV172" s="223"/>
      <c r="AW172" s="223"/>
      <c r="AX172" s="223">
        <f t="shared" si="14"/>
        <v>0</v>
      </c>
      <c r="AY172" s="223"/>
      <c r="AZ172" s="223"/>
      <c r="BA172" s="223"/>
      <c r="BB172" s="223"/>
      <c r="BC172" s="223"/>
      <c r="BD172" s="223"/>
      <c r="BE172" s="223"/>
      <c r="BF172" s="223">
        <v>0</v>
      </c>
      <c r="BG172" s="223"/>
    </row>
    <row r="173" spans="1:59" s="185" customFormat="1" ht="65" hidden="1" x14ac:dyDescent="0.3">
      <c r="A173" s="213">
        <v>170</v>
      </c>
      <c r="B173" s="230" t="str">
        <f>[4]LT!E$4</f>
        <v>LT2. VALLE DEL CAUCA TERRITORIO DE INTEGRACIÓN SOCIAL PARA LA PAZ</v>
      </c>
      <c r="C173" s="220" t="str">
        <f>[4]LA!F$8</f>
        <v>LA203. DERECHOS HUMANOS, DERECHO INTERNACIONAL HUMANITARIO, PAZ Y RECONCILIACIÓN</v>
      </c>
      <c r="D173" s="220" t="str">
        <f>[4]Pg!$F$17</f>
        <v>Pg20302. Valle, Territorio de Paz Inclusivo y Modelo de Respeto a las Identidades</v>
      </c>
      <c r="E173" s="220" t="s">
        <v>5086</v>
      </c>
      <c r="F173" s="220" t="s">
        <v>5233</v>
      </c>
      <c r="G173" s="248" t="s">
        <v>397</v>
      </c>
      <c r="H173" s="220" t="s">
        <v>4550</v>
      </c>
      <c r="I173" s="220" t="s">
        <v>187</v>
      </c>
      <c r="J173" s="220"/>
      <c r="K173" s="220" t="s">
        <v>85</v>
      </c>
      <c r="L173" s="221">
        <v>0</v>
      </c>
      <c r="M173" s="221">
        <v>2019</v>
      </c>
      <c r="N173" s="221">
        <v>42</v>
      </c>
      <c r="O173" s="221">
        <v>0</v>
      </c>
      <c r="P173" s="221">
        <v>15</v>
      </c>
      <c r="Q173" s="221">
        <v>30</v>
      </c>
      <c r="R173" s="222">
        <v>42</v>
      </c>
      <c r="S173" s="223">
        <f t="shared" si="13"/>
        <v>81175000</v>
      </c>
      <c r="T173" s="223">
        <f t="shared" si="11"/>
        <v>0</v>
      </c>
      <c r="U173" s="223"/>
      <c r="V173" s="223"/>
      <c r="W173" s="223"/>
      <c r="X173" s="223"/>
      <c r="Y173" s="223"/>
      <c r="Z173" s="223"/>
      <c r="AA173" s="223"/>
      <c r="AB173" s="223"/>
      <c r="AC173" s="223"/>
      <c r="AD173" s="223">
        <f t="shared" si="10"/>
        <v>25000000</v>
      </c>
      <c r="AE173" s="223">
        <v>25000000</v>
      </c>
      <c r="AF173" s="223"/>
      <c r="AG173" s="223"/>
      <c r="AH173" s="223"/>
      <c r="AI173" s="223"/>
      <c r="AJ173" s="223"/>
      <c r="AK173" s="223"/>
      <c r="AL173" s="223"/>
      <c r="AM173" s="223"/>
      <c r="AN173" s="223">
        <f t="shared" si="12"/>
        <v>26750000</v>
      </c>
      <c r="AO173" s="223">
        <v>26750000</v>
      </c>
      <c r="AP173" s="223"/>
      <c r="AQ173" s="223"/>
      <c r="AR173" s="223"/>
      <c r="AS173" s="223"/>
      <c r="AT173" s="223"/>
      <c r="AU173" s="223"/>
      <c r="AV173" s="223"/>
      <c r="AW173" s="223"/>
      <c r="AX173" s="223">
        <f t="shared" si="14"/>
        <v>29425000</v>
      </c>
      <c r="AY173" s="223">
        <v>29425000</v>
      </c>
      <c r="AZ173" s="223"/>
      <c r="BA173" s="223"/>
      <c r="BB173" s="223"/>
      <c r="BC173" s="223"/>
      <c r="BD173" s="223"/>
      <c r="BE173" s="223"/>
      <c r="BF173" s="223">
        <v>0</v>
      </c>
      <c r="BG173" s="223"/>
    </row>
    <row r="174" spans="1:59" s="185" customFormat="1" ht="65" hidden="1" x14ac:dyDescent="0.3">
      <c r="A174" s="213">
        <v>171</v>
      </c>
      <c r="B174" s="230" t="str">
        <f>[4]LT!E$4</f>
        <v>LT2. VALLE DEL CAUCA TERRITORIO DE INTEGRACIÓN SOCIAL PARA LA PAZ</v>
      </c>
      <c r="C174" s="220" t="str">
        <f>[4]LA!F$8</f>
        <v>LA203. DERECHOS HUMANOS, DERECHO INTERNACIONAL HUMANITARIO, PAZ Y RECONCILIACIÓN</v>
      </c>
      <c r="D174" s="220" t="str">
        <f>[4]Pg!$F$17</f>
        <v>Pg20302. Valle, Territorio de Paz Inclusivo y Modelo de Respeto a las Identidades</v>
      </c>
      <c r="E174" s="220" t="s">
        <v>5086</v>
      </c>
      <c r="F174" s="220" t="s">
        <v>5233</v>
      </c>
      <c r="G174" s="248" t="s">
        <v>399</v>
      </c>
      <c r="H174" s="220" t="s">
        <v>4551</v>
      </c>
      <c r="I174" s="220" t="s">
        <v>187</v>
      </c>
      <c r="J174" s="220"/>
      <c r="K174" s="220" t="s">
        <v>85</v>
      </c>
      <c r="L174" s="221">
        <v>0</v>
      </c>
      <c r="M174" s="221">
        <v>2019</v>
      </c>
      <c r="N174" s="224">
        <v>1</v>
      </c>
      <c r="O174" s="221">
        <v>0</v>
      </c>
      <c r="P174" s="221">
        <v>30</v>
      </c>
      <c r="Q174" s="221">
        <v>60</v>
      </c>
      <c r="R174" s="222">
        <v>100</v>
      </c>
      <c r="S174" s="223">
        <f t="shared" si="13"/>
        <v>673229236</v>
      </c>
      <c r="T174" s="223">
        <f t="shared" si="11"/>
        <v>0</v>
      </c>
      <c r="U174" s="223"/>
      <c r="V174" s="223"/>
      <c r="W174" s="223"/>
      <c r="X174" s="223"/>
      <c r="Y174" s="223"/>
      <c r="Z174" s="223"/>
      <c r="AA174" s="223"/>
      <c r="AB174" s="223"/>
      <c r="AC174" s="223"/>
      <c r="AD174" s="223">
        <f t="shared" si="10"/>
        <v>52281528</v>
      </c>
      <c r="AE174" s="223">
        <v>52281528</v>
      </c>
      <c r="AF174" s="223"/>
      <c r="AG174" s="223"/>
      <c r="AH174" s="223"/>
      <c r="AI174" s="223"/>
      <c r="AJ174" s="223"/>
      <c r="AK174" s="223"/>
      <c r="AL174" s="223"/>
      <c r="AM174" s="223"/>
      <c r="AN174" s="223">
        <f t="shared" si="12"/>
        <v>559412350</v>
      </c>
      <c r="AO174" s="223">
        <v>559412350</v>
      </c>
      <c r="AP174" s="223"/>
      <c r="AQ174" s="223"/>
      <c r="AR174" s="223"/>
      <c r="AS174" s="223"/>
      <c r="AT174" s="223"/>
      <c r="AU174" s="223"/>
      <c r="AV174" s="223"/>
      <c r="AW174" s="223"/>
      <c r="AX174" s="223">
        <f t="shared" si="14"/>
        <v>61535358</v>
      </c>
      <c r="AY174" s="223">
        <v>61535358</v>
      </c>
      <c r="AZ174" s="223"/>
      <c r="BA174" s="223"/>
      <c r="BB174" s="223"/>
      <c r="BC174" s="223"/>
      <c r="BD174" s="223"/>
      <c r="BE174" s="223"/>
      <c r="BF174" s="223">
        <v>0</v>
      </c>
      <c r="BG174" s="223"/>
    </row>
    <row r="175" spans="1:59" s="185" customFormat="1" ht="65" hidden="1" x14ac:dyDescent="0.3">
      <c r="A175" s="213">
        <v>172</v>
      </c>
      <c r="B175" s="230" t="str">
        <f>[4]LT!E$4</f>
        <v>LT2. VALLE DEL CAUCA TERRITORIO DE INTEGRACIÓN SOCIAL PARA LA PAZ</v>
      </c>
      <c r="C175" s="220" t="str">
        <f>[4]LA!F$8</f>
        <v>LA203. DERECHOS HUMANOS, DERECHO INTERNACIONAL HUMANITARIO, PAZ Y RECONCILIACIÓN</v>
      </c>
      <c r="D175" s="220" t="str">
        <f>[4]Pg!$F$17</f>
        <v>Pg20302. Valle, Territorio de Paz Inclusivo y Modelo de Respeto a las Identidades</v>
      </c>
      <c r="E175" s="220" t="s">
        <v>5086</v>
      </c>
      <c r="F175" s="220" t="s">
        <v>5234</v>
      </c>
      <c r="G175" s="220" t="s">
        <v>401</v>
      </c>
      <c r="H175" s="220" t="s">
        <v>4552</v>
      </c>
      <c r="I175" s="220" t="s">
        <v>187</v>
      </c>
      <c r="J175" s="220"/>
      <c r="K175" s="220" t="s">
        <v>85</v>
      </c>
      <c r="L175" s="221">
        <v>0</v>
      </c>
      <c r="M175" s="221">
        <v>2019</v>
      </c>
      <c r="N175" s="221">
        <v>2</v>
      </c>
      <c r="O175" s="221">
        <v>2</v>
      </c>
      <c r="P175" s="221">
        <v>2</v>
      </c>
      <c r="Q175" s="221">
        <v>2</v>
      </c>
      <c r="R175" s="222">
        <v>2</v>
      </c>
      <c r="S175" s="223">
        <f t="shared" si="13"/>
        <v>19741000</v>
      </c>
      <c r="T175" s="223">
        <f t="shared" si="11"/>
        <v>10000000</v>
      </c>
      <c r="U175" s="223">
        <v>10000000</v>
      </c>
      <c r="V175" s="223"/>
      <c r="W175" s="223"/>
      <c r="X175" s="223"/>
      <c r="Y175" s="223"/>
      <c r="Z175" s="223"/>
      <c r="AA175" s="223"/>
      <c r="AB175" s="223"/>
      <c r="AC175" s="223"/>
      <c r="AD175" s="223">
        <f t="shared" si="10"/>
        <v>3000000</v>
      </c>
      <c r="AE175" s="223">
        <v>3000000</v>
      </c>
      <c r="AF175" s="223"/>
      <c r="AG175" s="223"/>
      <c r="AH175" s="223"/>
      <c r="AI175" s="223"/>
      <c r="AJ175" s="223"/>
      <c r="AK175" s="223"/>
      <c r="AL175" s="223"/>
      <c r="AM175" s="223"/>
      <c r="AN175" s="223">
        <f t="shared" si="12"/>
        <v>3210000</v>
      </c>
      <c r="AO175" s="223">
        <v>3210000</v>
      </c>
      <c r="AP175" s="223"/>
      <c r="AQ175" s="223"/>
      <c r="AR175" s="223"/>
      <c r="AS175" s="223"/>
      <c r="AT175" s="223"/>
      <c r="AU175" s="223"/>
      <c r="AV175" s="223"/>
      <c r="AW175" s="223"/>
      <c r="AX175" s="223">
        <f t="shared" si="14"/>
        <v>3531000</v>
      </c>
      <c r="AY175" s="223">
        <v>3531000</v>
      </c>
      <c r="AZ175" s="223"/>
      <c r="BA175" s="223"/>
      <c r="BB175" s="223"/>
      <c r="BC175" s="223"/>
      <c r="BD175" s="223"/>
      <c r="BE175" s="223"/>
      <c r="BF175" s="223">
        <v>0</v>
      </c>
      <c r="BG175" s="223"/>
    </row>
    <row r="176" spans="1:59" s="185" customFormat="1" ht="65" hidden="1" x14ac:dyDescent="0.3">
      <c r="A176" s="213">
        <v>173</v>
      </c>
      <c r="B176" s="230" t="str">
        <f>[4]LT!E$4</f>
        <v>LT2. VALLE DEL CAUCA TERRITORIO DE INTEGRACIÓN SOCIAL PARA LA PAZ</v>
      </c>
      <c r="C176" s="220" t="str">
        <f>[4]LA!F$8</f>
        <v>LA203. DERECHOS HUMANOS, DERECHO INTERNACIONAL HUMANITARIO, PAZ Y RECONCILIACIÓN</v>
      </c>
      <c r="D176" s="220" t="str">
        <f>[4]Pg!$F$17</f>
        <v>Pg20302. Valle, Territorio de Paz Inclusivo y Modelo de Respeto a las Identidades</v>
      </c>
      <c r="E176" s="220" t="s">
        <v>5086</v>
      </c>
      <c r="F176" s="220" t="s">
        <v>5234</v>
      </c>
      <c r="G176" s="220" t="s">
        <v>403</v>
      </c>
      <c r="H176" s="220" t="s">
        <v>4553</v>
      </c>
      <c r="I176" s="220" t="s">
        <v>187</v>
      </c>
      <c r="J176" s="220"/>
      <c r="K176" s="220" t="s">
        <v>189</v>
      </c>
      <c r="L176" s="221">
        <v>0</v>
      </c>
      <c r="M176" s="221">
        <v>2019</v>
      </c>
      <c r="N176" s="221">
        <v>42</v>
      </c>
      <c r="O176" s="221">
        <v>0</v>
      </c>
      <c r="P176" s="221">
        <v>14</v>
      </c>
      <c r="Q176" s="221">
        <v>28</v>
      </c>
      <c r="R176" s="222">
        <v>42</v>
      </c>
      <c r="S176" s="223">
        <f t="shared" si="13"/>
        <v>56523093</v>
      </c>
      <c r="T176" s="223">
        <f t="shared" si="11"/>
        <v>0</v>
      </c>
      <c r="U176" s="223">
        <v>0</v>
      </c>
      <c r="V176" s="223"/>
      <c r="W176" s="223"/>
      <c r="X176" s="223"/>
      <c r="Y176" s="223"/>
      <c r="Z176" s="223"/>
      <c r="AA176" s="223"/>
      <c r="AB176" s="223"/>
      <c r="AC176" s="223"/>
      <c r="AD176" s="223">
        <f t="shared" si="10"/>
        <v>43041093</v>
      </c>
      <c r="AE176" s="223">
        <v>43041093</v>
      </c>
      <c r="AF176" s="223"/>
      <c r="AG176" s="223"/>
      <c r="AH176" s="223"/>
      <c r="AI176" s="223"/>
      <c r="AJ176" s="223"/>
      <c r="AK176" s="223"/>
      <c r="AL176" s="223"/>
      <c r="AM176" s="223"/>
      <c r="AN176" s="223">
        <f t="shared" si="12"/>
        <v>6420000</v>
      </c>
      <c r="AO176" s="223">
        <v>6420000</v>
      </c>
      <c r="AP176" s="223"/>
      <c r="AQ176" s="223"/>
      <c r="AR176" s="223"/>
      <c r="AS176" s="223"/>
      <c r="AT176" s="223"/>
      <c r="AU176" s="223"/>
      <c r="AV176" s="223"/>
      <c r="AW176" s="223"/>
      <c r="AX176" s="223">
        <f t="shared" si="14"/>
        <v>7062000</v>
      </c>
      <c r="AY176" s="223">
        <v>7062000</v>
      </c>
      <c r="AZ176" s="223"/>
      <c r="BA176" s="223"/>
      <c r="BB176" s="223"/>
      <c r="BC176" s="223"/>
      <c r="BD176" s="223"/>
      <c r="BE176" s="223"/>
      <c r="BF176" s="223">
        <v>0</v>
      </c>
      <c r="BG176" s="223"/>
    </row>
    <row r="177" spans="1:59" s="185" customFormat="1" ht="65" hidden="1" x14ac:dyDescent="0.3">
      <c r="A177" s="213">
        <v>174</v>
      </c>
      <c r="B177" s="230" t="str">
        <f>[4]LT!E$4</f>
        <v>LT2. VALLE DEL CAUCA TERRITORIO DE INTEGRACIÓN SOCIAL PARA LA PAZ</v>
      </c>
      <c r="C177" s="220" t="str">
        <f>[4]LA!F$8</f>
        <v>LA203. DERECHOS HUMANOS, DERECHO INTERNACIONAL HUMANITARIO, PAZ Y RECONCILIACIÓN</v>
      </c>
      <c r="D177" s="220" t="str">
        <f>[4]Pg!$F$17</f>
        <v>Pg20302. Valle, Territorio de Paz Inclusivo y Modelo de Respeto a las Identidades</v>
      </c>
      <c r="E177" s="220" t="s">
        <v>5086</v>
      </c>
      <c r="F177" s="220" t="s">
        <v>5234</v>
      </c>
      <c r="G177" s="220" t="s">
        <v>1353</v>
      </c>
      <c r="H177" s="220" t="s">
        <v>4554</v>
      </c>
      <c r="I177" s="220" t="s">
        <v>187</v>
      </c>
      <c r="J177" s="220"/>
      <c r="K177" s="220" t="s">
        <v>189</v>
      </c>
      <c r="L177" s="221">
        <v>0</v>
      </c>
      <c r="M177" s="221">
        <v>2019</v>
      </c>
      <c r="N177" s="221">
        <v>42</v>
      </c>
      <c r="O177" s="221">
        <v>10</v>
      </c>
      <c r="P177" s="221">
        <v>20</v>
      </c>
      <c r="Q177" s="221">
        <v>30</v>
      </c>
      <c r="R177" s="222">
        <v>42</v>
      </c>
      <c r="S177" s="223">
        <f t="shared" si="13"/>
        <v>148057500</v>
      </c>
      <c r="T177" s="223">
        <f t="shared" si="11"/>
        <v>75000000</v>
      </c>
      <c r="U177" s="223">
        <v>75000000</v>
      </c>
      <c r="V177" s="223"/>
      <c r="W177" s="223"/>
      <c r="X177" s="223"/>
      <c r="Y177" s="223"/>
      <c r="Z177" s="223"/>
      <c r="AA177" s="223"/>
      <c r="AB177" s="223"/>
      <c r="AC177" s="223"/>
      <c r="AD177" s="223">
        <f t="shared" si="10"/>
        <v>22500000</v>
      </c>
      <c r="AE177" s="223">
        <v>22500000</v>
      </c>
      <c r="AF177" s="223"/>
      <c r="AG177" s="223"/>
      <c r="AH177" s="223"/>
      <c r="AI177" s="223"/>
      <c r="AJ177" s="223"/>
      <c r="AK177" s="223"/>
      <c r="AL177" s="223"/>
      <c r="AM177" s="223"/>
      <c r="AN177" s="223">
        <f t="shared" si="12"/>
        <v>24075000</v>
      </c>
      <c r="AO177" s="223">
        <v>24075000</v>
      </c>
      <c r="AP177" s="223"/>
      <c r="AQ177" s="223"/>
      <c r="AR177" s="223"/>
      <c r="AS177" s="223"/>
      <c r="AT177" s="223"/>
      <c r="AU177" s="223"/>
      <c r="AV177" s="223"/>
      <c r="AW177" s="223"/>
      <c r="AX177" s="223">
        <f t="shared" si="14"/>
        <v>26482500</v>
      </c>
      <c r="AY177" s="223">
        <v>26482500</v>
      </c>
      <c r="AZ177" s="223"/>
      <c r="BA177" s="223"/>
      <c r="BB177" s="223"/>
      <c r="BC177" s="223"/>
      <c r="BD177" s="223"/>
      <c r="BE177" s="223"/>
      <c r="BF177" s="223">
        <v>0</v>
      </c>
      <c r="BG177" s="223"/>
    </row>
    <row r="178" spans="1:59" s="185" customFormat="1" ht="78" hidden="1" x14ac:dyDescent="0.3">
      <c r="A178" s="213">
        <v>175</v>
      </c>
      <c r="B178" s="230" t="str">
        <f>[4]LT!E$4</f>
        <v>LT2. VALLE DEL CAUCA TERRITORIO DE INTEGRACIÓN SOCIAL PARA LA PAZ</v>
      </c>
      <c r="C178" s="220" t="str">
        <f>[4]LA!F$8</f>
        <v>LA203. DERECHOS HUMANOS, DERECHO INTERNACIONAL HUMANITARIO, PAZ Y RECONCILIACIÓN</v>
      </c>
      <c r="D178" s="220" t="str">
        <f>[4]Pg!$F$17</f>
        <v>Pg20302. Valle, Territorio de Paz Inclusivo y Modelo de Respeto a las Identidades</v>
      </c>
      <c r="E178" s="220" t="s">
        <v>5086</v>
      </c>
      <c r="F178" s="220" t="s">
        <v>5234</v>
      </c>
      <c r="G178" s="220" t="s">
        <v>1354</v>
      </c>
      <c r="H178" s="220" t="s">
        <v>4555</v>
      </c>
      <c r="I178" s="220" t="s">
        <v>187</v>
      </c>
      <c r="J178" s="220"/>
      <c r="K178" s="220" t="s">
        <v>189</v>
      </c>
      <c r="L178" s="221">
        <v>0</v>
      </c>
      <c r="M178" s="221">
        <v>2019</v>
      </c>
      <c r="N178" s="224">
        <v>1</v>
      </c>
      <c r="O178" s="221">
        <v>25</v>
      </c>
      <c r="P178" s="221">
        <v>50</v>
      </c>
      <c r="Q178" s="221">
        <v>75</v>
      </c>
      <c r="R178" s="222">
        <v>100</v>
      </c>
      <c r="S178" s="223">
        <f t="shared" si="13"/>
        <v>39482000</v>
      </c>
      <c r="T178" s="223">
        <f t="shared" si="11"/>
        <v>20000000</v>
      </c>
      <c r="U178" s="223">
        <v>20000000</v>
      </c>
      <c r="V178" s="223"/>
      <c r="W178" s="223"/>
      <c r="X178" s="223"/>
      <c r="Y178" s="223"/>
      <c r="Z178" s="223"/>
      <c r="AA178" s="223"/>
      <c r="AB178" s="223"/>
      <c r="AC178" s="223"/>
      <c r="AD178" s="223">
        <f t="shared" si="10"/>
        <v>6000000</v>
      </c>
      <c r="AE178" s="223">
        <v>6000000</v>
      </c>
      <c r="AF178" s="223"/>
      <c r="AG178" s="223"/>
      <c r="AH178" s="223"/>
      <c r="AI178" s="223"/>
      <c r="AJ178" s="223"/>
      <c r="AK178" s="223"/>
      <c r="AL178" s="223"/>
      <c r="AM178" s="223"/>
      <c r="AN178" s="223">
        <f t="shared" si="12"/>
        <v>6420000</v>
      </c>
      <c r="AO178" s="223">
        <v>6420000</v>
      </c>
      <c r="AP178" s="223"/>
      <c r="AQ178" s="223"/>
      <c r="AR178" s="223"/>
      <c r="AS178" s="223"/>
      <c r="AT178" s="223"/>
      <c r="AU178" s="223"/>
      <c r="AV178" s="223"/>
      <c r="AW178" s="223"/>
      <c r="AX178" s="223">
        <f t="shared" si="14"/>
        <v>7062000</v>
      </c>
      <c r="AY178" s="223">
        <v>7062000</v>
      </c>
      <c r="AZ178" s="223"/>
      <c r="BA178" s="223"/>
      <c r="BB178" s="223"/>
      <c r="BC178" s="223"/>
      <c r="BD178" s="223"/>
      <c r="BE178" s="223"/>
      <c r="BF178" s="223">
        <v>0</v>
      </c>
      <c r="BG178" s="223"/>
    </row>
    <row r="179" spans="1:59" s="185" customFormat="1" ht="65" hidden="1" x14ac:dyDescent="0.3">
      <c r="A179" s="213">
        <v>176</v>
      </c>
      <c r="B179" s="230" t="str">
        <f>[4]LT!E$4</f>
        <v>LT2. VALLE DEL CAUCA TERRITORIO DE INTEGRACIÓN SOCIAL PARA LA PAZ</v>
      </c>
      <c r="C179" s="220" t="str">
        <f>[4]LA!F$8</f>
        <v>LA203. DERECHOS HUMANOS, DERECHO INTERNACIONAL HUMANITARIO, PAZ Y RECONCILIACIÓN</v>
      </c>
      <c r="D179" s="220" t="str">
        <f>[4]Pg!$F$17</f>
        <v>Pg20302. Valle, Territorio de Paz Inclusivo y Modelo de Respeto a las Identidades</v>
      </c>
      <c r="E179" s="220" t="s">
        <v>5086</v>
      </c>
      <c r="F179" s="220" t="s">
        <v>5234</v>
      </c>
      <c r="G179" s="220" t="s">
        <v>406</v>
      </c>
      <c r="H179" s="220" t="s">
        <v>4556</v>
      </c>
      <c r="I179" s="220" t="s">
        <v>187</v>
      </c>
      <c r="J179" s="220"/>
      <c r="K179" s="220" t="s">
        <v>189</v>
      </c>
      <c r="L179" s="221">
        <v>43</v>
      </c>
      <c r="M179" s="221">
        <v>2019</v>
      </c>
      <c r="N179" s="221">
        <v>43</v>
      </c>
      <c r="O179" s="221">
        <v>0</v>
      </c>
      <c r="P179" s="221">
        <v>13</v>
      </c>
      <c r="Q179" s="221">
        <v>28</v>
      </c>
      <c r="R179" s="222">
        <v>43</v>
      </c>
      <c r="S179" s="223">
        <f t="shared" si="13"/>
        <v>24352500</v>
      </c>
      <c r="T179" s="223">
        <f t="shared" si="11"/>
        <v>0</v>
      </c>
      <c r="U179" s="223">
        <v>0</v>
      </c>
      <c r="V179" s="223"/>
      <c r="W179" s="223"/>
      <c r="X179" s="223"/>
      <c r="Y179" s="223"/>
      <c r="Z179" s="223"/>
      <c r="AA179" s="223"/>
      <c r="AB179" s="223"/>
      <c r="AC179" s="223"/>
      <c r="AD179" s="223">
        <f t="shared" si="10"/>
        <v>7500000</v>
      </c>
      <c r="AE179" s="223">
        <v>7500000</v>
      </c>
      <c r="AF179" s="223"/>
      <c r="AG179" s="223"/>
      <c r="AH179" s="223"/>
      <c r="AI179" s="223"/>
      <c r="AJ179" s="223"/>
      <c r="AK179" s="223"/>
      <c r="AL179" s="223"/>
      <c r="AM179" s="223"/>
      <c r="AN179" s="223">
        <f t="shared" si="12"/>
        <v>8025000</v>
      </c>
      <c r="AO179" s="223">
        <v>8025000</v>
      </c>
      <c r="AP179" s="223"/>
      <c r="AQ179" s="223"/>
      <c r="AR179" s="223"/>
      <c r="AS179" s="223"/>
      <c r="AT179" s="223"/>
      <c r="AU179" s="223"/>
      <c r="AV179" s="223"/>
      <c r="AW179" s="223"/>
      <c r="AX179" s="223">
        <f t="shared" si="14"/>
        <v>8827500</v>
      </c>
      <c r="AY179" s="223">
        <v>8827500</v>
      </c>
      <c r="AZ179" s="223"/>
      <c r="BA179" s="223"/>
      <c r="BB179" s="223"/>
      <c r="BC179" s="223"/>
      <c r="BD179" s="223"/>
      <c r="BE179" s="223"/>
      <c r="BF179" s="223">
        <v>0</v>
      </c>
      <c r="BG179" s="223"/>
    </row>
    <row r="180" spans="1:59" s="185" customFormat="1" ht="65" hidden="1" x14ac:dyDescent="0.3">
      <c r="A180" s="213">
        <v>177</v>
      </c>
      <c r="B180" s="230" t="str">
        <f>[4]LT!E$4</f>
        <v>LT2. VALLE DEL CAUCA TERRITORIO DE INTEGRACIÓN SOCIAL PARA LA PAZ</v>
      </c>
      <c r="C180" s="220" t="str">
        <f>[4]LA!F$8</f>
        <v>LA203. DERECHOS HUMANOS, DERECHO INTERNACIONAL HUMANITARIO, PAZ Y RECONCILIACIÓN</v>
      </c>
      <c r="D180" s="220" t="str">
        <f>[4]Pg!$F$17</f>
        <v>Pg20302. Valle, Territorio de Paz Inclusivo y Modelo de Respeto a las Identidades</v>
      </c>
      <c r="E180" s="220" t="s">
        <v>5086</v>
      </c>
      <c r="F180" s="220" t="s">
        <v>5234</v>
      </c>
      <c r="G180" s="226" t="s">
        <v>408</v>
      </c>
      <c r="H180" s="220" t="s">
        <v>4557</v>
      </c>
      <c r="I180" s="220" t="s">
        <v>187</v>
      </c>
      <c r="J180" s="220"/>
      <c r="K180" s="220" t="s">
        <v>189</v>
      </c>
      <c r="L180" s="221">
        <v>0</v>
      </c>
      <c r="M180" s="221">
        <v>2019</v>
      </c>
      <c r="N180" s="221">
        <v>1</v>
      </c>
      <c r="O180" s="221">
        <v>1</v>
      </c>
      <c r="P180" s="221">
        <v>1</v>
      </c>
      <c r="Q180" s="221">
        <v>1</v>
      </c>
      <c r="R180" s="221">
        <v>1</v>
      </c>
      <c r="S180" s="223">
        <f t="shared" si="13"/>
        <v>40000000</v>
      </c>
      <c r="T180" s="223">
        <f t="shared" si="11"/>
        <v>10000000</v>
      </c>
      <c r="U180" s="223">
        <v>10000000</v>
      </c>
      <c r="V180" s="223"/>
      <c r="W180" s="223"/>
      <c r="X180" s="223"/>
      <c r="Y180" s="223"/>
      <c r="Z180" s="223"/>
      <c r="AA180" s="223"/>
      <c r="AB180" s="223"/>
      <c r="AC180" s="223"/>
      <c r="AD180" s="223">
        <f t="shared" ref="AD180:AD243" si="15">SUM(AE180:AM180)</f>
        <v>10000000</v>
      </c>
      <c r="AE180" s="223">
        <v>10000000</v>
      </c>
      <c r="AF180" s="223"/>
      <c r="AG180" s="223"/>
      <c r="AH180" s="223"/>
      <c r="AI180" s="223"/>
      <c r="AJ180" s="223"/>
      <c r="AK180" s="223"/>
      <c r="AL180" s="223"/>
      <c r="AM180" s="223"/>
      <c r="AN180" s="223">
        <f t="shared" si="12"/>
        <v>10000000</v>
      </c>
      <c r="AO180" s="223">
        <v>10000000</v>
      </c>
      <c r="AP180" s="223"/>
      <c r="AQ180" s="223"/>
      <c r="AR180" s="223"/>
      <c r="AS180" s="223"/>
      <c r="AT180" s="223"/>
      <c r="AU180" s="223"/>
      <c r="AV180" s="223"/>
      <c r="AW180" s="223"/>
      <c r="AX180" s="223">
        <f t="shared" si="14"/>
        <v>10000000</v>
      </c>
      <c r="AY180" s="223">
        <v>10000000</v>
      </c>
      <c r="AZ180" s="223"/>
      <c r="BA180" s="223"/>
      <c r="BB180" s="223"/>
      <c r="BC180" s="223"/>
      <c r="BD180" s="223"/>
      <c r="BE180" s="223"/>
      <c r="BF180" s="223">
        <v>0</v>
      </c>
      <c r="BG180" s="223"/>
    </row>
    <row r="181" spans="1:59" s="185" customFormat="1" ht="65" hidden="1" x14ac:dyDescent="0.3">
      <c r="A181" s="213">
        <v>178</v>
      </c>
      <c r="B181" s="230" t="str">
        <f>[4]LT!E$4</f>
        <v>LT2. VALLE DEL CAUCA TERRITORIO DE INTEGRACIÓN SOCIAL PARA LA PAZ</v>
      </c>
      <c r="C181" s="220" t="str">
        <f>[4]LA!F$8</f>
        <v>LA203. DERECHOS HUMANOS, DERECHO INTERNACIONAL HUMANITARIO, PAZ Y RECONCILIACIÓN</v>
      </c>
      <c r="D181" s="220" t="str">
        <f>[4]Pg!$F$17</f>
        <v>Pg20302. Valle, Territorio de Paz Inclusivo y Modelo de Respeto a las Identidades</v>
      </c>
      <c r="E181" s="220" t="s">
        <v>5086</v>
      </c>
      <c r="F181" s="220" t="s">
        <v>5234</v>
      </c>
      <c r="G181" s="220" t="s">
        <v>410</v>
      </c>
      <c r="H181" s="220" t="s">
        <v>4558</v>
      </c>
      <c r="I181" s="220" t="s">
        <v>187</v>
      </c>
      <c r="J181" s="220"/>
      <c r="K181" s="220" t="s">
        <v>189</v>
      </c>
      <c r="L181" s="221">
        <v>0</v>
      </c>
      <c r="M181" s="221">
        <v>2019</v>
      </c>
      <c r="N181" s="221">
        <v>1</v>
      </c>
      <c r="O181" s="221">
        <v>1</v>
      </c>
      <c r="P181" s="221">
        <v>1</v>
      </c>
      <c r="Q181" s="221">
        <v>1</v>
      </c>
      <c r="R181" s="222">
        <v>1</v>
      </c>
      <c r="S181" s="223">
        <f t="shared" si="13"/>
        <v>201600000</v>
      </c>
      <c r="T181" s="223">
        <f t="shared" si="11"/>
        <v>50400000</v>
      </c>
      <c r="U181" s="223">
        <v>50400000</v>
      </c>
      <c r="V181" s="223"/>
      <c r="W181" s="223"/>
      <c r="X181" s="223"/>
      <c r="Y181" s="223"/>
      <c r="Z181" s="223"/>
      <c r="AA181" s="223"/>
      <c r="AB181" s="223"/>
      <c r="AC181" s="223"/>
      <c r="AD181" s="223">
        <f t="shared" si="15"/>
        <v>50400000</v>
      </c>
      <c r="AE181" s="223">
        <v>50400000</v>
      </c>
      <c r="AF181" s="223"/>
      <c r="AG181" s="223"/>
      <c r="AH181" s="223"/>
      <c r="AI181" s="223"/>
      <c r="AJ181" s="223"/>
      <c r="AK181" s="223"/>
      <c r="AL181" s="223"/>
      <c r="AM181" s="223"/>
      <c r="AN181" s="223">
        <f t="shared" si="12"/>
        <v>50400000</v>
      </c>
      <c r="AO181" s="223">
        <v>50400000</v>
      </c>
      <c r="AP181" s="223"/>
      <c r="AQ181" s="223"/>
      <c r="AR181" s="223"/>
      <c r="AS181" s="223"/>
      <c r="AT181" s="223"/>
      <c r="AU181" s="223"/>
      <c r="AV181" s="223"/>
      <c r="AW181" s="223"/>
      <c r="AX181" s="223">
        <f t="shared" si="14"/>
        <v>50400000</v>
      </c>
      <c r="AY181" s="223">
        <v>50400000</v>
      </c>
      <c r="AZ181" s="223"/>
      <c r="BA181" s="223"/>
      <c r="BB181" s="223"/>
      <c r="BC181" s="223"/>
      <c r="BD181" s="223"/>
      <c r="BE181" s="223"/>
      <c r="BF181" s="223">
        <v>0</v>
      </c>
      <c r="BG181" s="223"/>
    </row>
    <row r="182" spans="1:59" s="185" customFormat="1" ht="65" hidden="1" x14ac:dyDescent="0.3">
      <c r="A182" s="213">
        <v>179</v>
      </c>
      <c r="B182" s="230" t="str">
        <f>[4]LT!E$4</f>
        <v>LT2. VALLE DEL CAUCA TERRITORIO DE INTEGRACIÓN SOCIAL PARA LA PAZ</v>
      </c>
      <c r="C182" s="220" t="str">
        <f>[4]LA!F$8</f>
        <v>LA203. DERECHOS HUMANOS, DERECHO INTERNACIONAL HUMANITARIO, PAZ Y RECONCILIACIÓN</v>
      </c>
      <c r="D182" s="220" t="str">
        <f>[4]Pg!$F$17</f>
        <v>Pg20302. Valle, Territorio de Paz Inclusivo y Modelo de Respeto a las Identidades</v>
      </c>
      <c r="E182" s="220" t="s">
        <v>5086</v>
      </c>
      <c r="F182" s="220" t="s">
        <v>5234</v>
      </c>
      <c r="G182" s="220" t="s">
        <v>411</v>
      </c>
      <c r="H182" s="220" t="s">
        <v>4559</v>
      </c>
      <c r="I182" s="220" t="s">
        <v>187</v>
      </c>
      <c r="J182" s="220"/>
      <c r="K182" s="220" t="s">
        <v>189</v>
      </c>
      <c r="L182" s="221">
        <v>0</v>
      </c>
      <c r="M182" s="221">
        <v>2019</v>
      </c>
      <c r="N182" s="221">
        <v>1</v>
      </c>
      <c r="O182" s="221">
        <v>0</v>
      </c>
      <c r="P182" s="221">
        <v>1</v>
      </c>
      <c r="Q182" s="221">
        <v>1</v>
      </c>
      <c r="R182" s="221">
        <v>1</v>
      </c>
      <c r="S182" s="223">
        <f t="shared" si="13"/>
        <v>77928000</v>
      </c>
      <c r="T182" s="223">
        <f t="shared" si="11"/>
        <v>0</v>
      </c>
      <c r="U182" s="223">
        <v>0</v>
      </c>
      <c r="V182" s="223"/>
      <c r="W182" s="223"/>
      <c r="X182" s="223"/>
      <c r="Y182" s="223"/>
      <c r="Z182" s="223"/>
      <c r="AA182" s="223"/>
      <c r="AB182" s="223"/>
      <c r="AC182" s="223"/>
      <c r="AD182" s="223">
        <f t="shared" si="15"/>
        <v>24000000</v>
      </c>
      <c r="AE182" s="223">
        <v>24000000</v>
      </c>
      <c r="AF182" s="223"/>
      <c r="AG182" s="223"/>
      <c r="AH182" s="223"/>
      <c r="AI182" s="223"/>
      <c r="AJ182" s="223"/>
      <c r="AK182" s="223"/>
      <c r="AL182" s="223"/>
      <c r="AM182" s="223"/>
      <c r="AN182" s="223">
        <f t="shared" si="12"/>
        <v>53928000</v>
      </c>
      <c r="AO182" s="223">
        <v>25680000</v>
      </c>
      <c r="AP182" s="223"/>
      <c r="AQ182" s="223"/>
      <c r="AR182" s="223"/>
      <c r="AS182" s="223"/>
      <c r="AT182" s="223"/>
      <c r="AU182" s="223"/>
      <c r="AV182" s="223">
        <v>28248000</v>
      </c>
      <c r="AW182" s="223"/>
      <c r="AX182" s="223">
        <f t="shared" si="14"/>
        <v>0</v>
      </c>
      <c r="AY182" s="223"/>
      <c r="AZ182" s="223"/>
      <c r="BA182" s="223"/>
      <c r="BB182" s="223"/>
      <c r="BC182" s="223"/>
      <c r="BD182" s="223"/>
      <c r="BE182" s="223"/>
      <c r="BF182" s="223">
        <v>0</v>
      </c>
      <c r="BG182" s="223"/>
    </row>
    <row r="183" spans="1:59" s="185" customFormat="1" ht="65" hidden="1" x14ac:dyDescent="0.3">
      <c r="A183" s="213">
        <v>180</v>
      </c>
      <c r="B183" s="230" t="str">
        <f>[4]LT!E$4</f>
        <v>LT2. VALLE DEL CAUCA TERRITORIO DE INTEGRACIÓN SOCIAL PARA LA PAZ</v>
      </c>
      <c r="C183" s="220" t="str">
        <f>[4]LA!F$8</f>
        <v>LA203. DERECHOS HUMANOS, DERECHO INTERNACIONAL HUMANITARIO, PAZ Y RECONCILIACIÓN</v>
      </c>
      <c r="D183" s="220" t="str">
        <f>[4]Pg!$F$17</f>
        <v>Pg20302. Valle, Territorio de Paz Inclusivo y Modelo de Respeto a las Identidades</v>
      </c>
      <c r="E183" s="220" t="s">
        <v>5086</v>
      </c>
      <c r="F183" s="220" t="s">
        <v>5235</v>
      </c>
      <c r="G183" s="220" t="s">
        <v>414</v>
      </c>
      <c r="H183" s="220" t="s">
        <v>4560</v>
      </c>
      <c r="I183" s="220" t="s">
        <v>171</v>
      </c>
      <c r="J183" s="220"/>
      <c r="K183" s="220" t="s">
        <v>85</v>
      </c>
      <c r="L183" s="221">
        <v>0</v>
      </c>
      <c r="M183" s="221">
        <v>2019</v>
      </c>
      <c r="N183" s="221">
        <v>1</v>
      </c>
      <c r="O183" s="221">
        <v>0</v>
      </c>
      <c r="P183" s="221">
        <v>0</v>
      </c>
      <c r="Q183" s="221">
        <v>1</v>
      </c>
      <c r="R183" s="222">
        <v>1</v>
      </c>
      <c r="S183" s="223">
        <f t="shared" si="13"/>
        <v>1700000000</v>
      </c>
      <c r="T183" s="223">
        <f t="shared" si="11"/>
        <v>0</v>
      </c>
      <c r="U183" s="223">
        <v>0</v>
      </c>
      <c r="V183" s="223"/>
      <c r="W183" s="223"/>
      <c r="X183" s="223"/>
      <c r="Y183" s="223"/>
      <c r="Z183" s="223"/>
      <c r="AA183" s="223"/>
      <c r="AB183" s="223"/>
      <c r="AC183" s="223"/>
      <c r="AD183" s="223">
        <f t="shared" si="15"/>
        <v>0</v>
      </c>
      <c r="AE183" s="223"/>
      <c r="AF183" s="223"/>
      <c r="AG183" s="223"/>
      <c r="AH183" s="223"/>
      <c r="AI183" s="223"/>
      <c r="AJ183" s="223"/>
      <c r="AK183" s="223"/>
      <c r="AL183" s="223"/>
      <c r="AM183" s="223"/>
      <c r="AN183" s="223">
        <f t="shared" si="12"/>
        <v>800000000</v>
      </c>
      <c r="AO183" s="223">
        <v>0</v>
      </c>
      <c r="AP183" s="223"/>
      <c r="AQ183" s="223"/>
      <c r="AR183" s="223"/>
      <c r="AS183" s="223"/>
      <c r="AT183" s="223"/>
      <c r="AU183" s="223"/>
      <c r="AV183" s="223">
        <v>800000000</v>
      </c>
      <c r="AW183" s="223"/>
      <c r="AX183" s="223">
        <f t="shared" si="14"/>
        <v>900000000</v>
      </c>
      <c r="AY183" s="223"/>
      <c r="AZ183" s="223"/>
      <c r="BA183" s="223"/>
      <c r="BB183" s="223"/>
      <c r="BC183" s="223"/>
      <c r="BD183" s="223"/>
      <c r="BE183" s="223"/>
      <c r="BF183" s="223">
        <v>900000000</v>
      </c>
      <c r="BG183" s="223"/>
    </row>
    <row r="184" spans="1:59" s="185" customFormat="1" ht="65" hidden="1" x14ac:dyDescent="0.3">
      <c r="A184" s="213">
        <v>181</v>
      </c>
      <c r="B184" s="230" t="str">
        <f>[4]LT!E$4</f>
        <v>LT2. VALLE DEL CAUCA TERRITORIO DE INTEGRACIÓN SOCIAL PARA LA PAZ</v>
      </c>
      <c r="C184" s="220" t="str">
        <f>[4]LA!F$8</f>
        <v>LA203. DERECHOS HUMANOS, DERECHO INTERNACIONAL HUMANITARIO, PAZ Y RECONCILIACIÓN</v>
      </c>
      <c r="D184" s="220" t="str">
        <f>[4]Pg!$F$17</f>
        <v>Pg20302. Valle, Territorio de Paz Inclusivo y Modelo de Respeto a las Identidades</v>
      </c>
      <c r="E184" s="220" t="s">
        <v>5087</v>
      </c>
      <c r="F184" s="220" t="s">
        <v>5236</v>
      </c>
      <c r="G184" s="220" t="s">
        <v>1812</v>
      </c>
      <c r="H184" s="220" t="s">
        <v>4561</v>
      </c>
      <c r="I184" s="220" t="s">
        <v>249</v>
      </c>
      <c r="J184" s="220"/>
      <c r="K184" s="220" t="s">
        <v>85</v>
      </c>
      <c r="L184" s="221">
        <v>1</v>
      </c>
      <c r="M184" s="221">
        <v>2019</v>
      </c>
      <c r="N184" s="221">
        <v>1</v>
      </c>
      <c r="O184" s="221">
        <v>1</v>
      </c>
      <c r="P184" s="221">
        <v>1</v>
      </c>
      <c r="Q184" s="221">
        <v>1</v>
      </c>
      <c r="R184" s="221">
        <v>1</v>
      </c>
      <c r="S184" s="223">
        <f t="shared" si="13"/>
        <v>617092020</v>
      </c>
      <c r="T184" s="223">
        <f t="shared" si="11"/>
        <v>140000000</v>
      </c>
      <c r="U184" s="223">
        <v>140000000</v>
      </c>
      <c r="V184" s="223"/>
      <c r="W184" s="223"/>
      <c r="X184" s="223"/>
      <c r="Y184" s="223"/>
      <c r="Z184" s="223"/>
      <c r="AA184" s="223"/>
      <c r="AB184" s="223"/>
      <c r="AC184" s="223"/>
      <c r="AD184" s="223">
        <f t="shared" si="15"/>
        <v>145300000</v>
      </c>
      <c r="AE184" s="223">
        <v>102500000</v>
      </c>
      <c r="AF184" s="223"/>
      <c r="AG184" s="223"/>
      <c r="AH184" s="223"/>
      <c r="AI184" s="223"/>
      <c r="AJ184" s="223"/>
      <c r="AK184" s="223"/>
      <c r="AL184" s="223">
        <v>42800000</v>
      </c>
      <c r="AM184" s="223"/>
      <c r="AN184" s="223">
        <f t="shared" si="12"/>
        <v>160286000</v>
      </c>
      <c r="AO184" s="223">
        <v>109675000</v>
      </c>
      <c r="AP184" s="223"/>
      <c r="AQ184" s="223"/>
      <c r="AR184" s="223"/>
      <c r="AS184" s="223"/>
      <c r="AT184" s="223"/>
      <c r="AU184" s="223"/>
      <c r="AV184" s="223">
        <v>50611000</v>
      </c>
      <c r="AW184" s="223"/>
      <c r="AX184" s="223">
        <f t="shared" si="14"/>
        <v>171506020</v>
      </c>
      <c r="AY184" s="223">
        <v>117352250</v>
      </c>
      <c r="AZ184" s="223"/>
      <c r="BA184" s="223"/>
      <c r="BB184" s="223"/>
      <c r="BC184" s="223"/>
      <c r="BD184" s="223"/>
      <c r="BE184" s="223"/>
      <c r="BF184" s="223">
        <v>54153770</v>
      </c>
      <c r="BG184" s="223"/>
    </row>
    <row r="185" spans="1:59" s="185" customFormat="1" ht="65" hidden="1" x14ac:dyDescent="0.3">
      <c r="A185" s="213">
        <v>182</v>
      </c>
      <c r="B185" s="230" t="str">
        <f>[4]LT!E$4</f>
        <v>LT2. VALLE DEL CAUCA TERRITORIO DE INTEGRACIÓN SOCIAL PARA LA PAZ</v>
      </c>
      <c r="C185" s="220" t="str">
        <f>[4]LA!F$8</f>
        <v>LA203. DERECHOS HUMANOS, DERECHO INTERNACIONAL HUMANITARIO, PAZ Y RECONCILIACIÓN</v>
      </c>
      <c r="D185" s="220" t="str">
        <f>[4]Pg!$F$17</f>
        <v>Pg20302. Valle, Territorio de Paz Inclusivo y Modelo de Respeto a las Identidades</v>
      </c>
      <c r="E185" s="220" t="s">
        <v>5087</v>
      </c>
      <c r="F185" s="220" t="s">
        <v>5236</v>
      </c>
      <c r="G185" s="220" t="s">
        <v>1812</v>
      </c>
      <c r="H185" s="220" t="s">
        <v>4562</v>
      </c>
      <c r="I185" s="220" t="s">
        <v>249</v>
      </c>
      <c r="J185" s="220"/>
      <c r="K185" s="220" t="s">
        <v>85</v>
      </c>
      <c r="L185" s="221">
        <v>8</v>
      </c>
      <c r="M185" s="221">
        <v>2019</v>
      </c>
      <c r="N185" s="221">
        <v>14</v>
      </c>
      <c r="O185" s="221">
        <v>9</v>
      </c>
      <c r="P185" s="221">
        <v>10</v>
      </c>
      <c r="Q185" s="221">
        <v>12</v>
      </c>
      <c r="R185" s="221">
        <v>14</v>
      </c>
      <c r="S185" s="223">
        <f t="shared" si="13"/>
        <v>617092020</v>
      </c>
      <c r="T185" s="223">
        <f t="shared" si="11"/>
        <v>140000000</v>
      </c>
      <c r="U185" s="223">
        <v>140000000</v>
      </c>
      <c r="V185" s="223"/>
      <c r="W185" s="223"/>
      <c r="X185" s="223"/>
      <c r="Y185" s="223"/>
      <c r="Z185" s="223"/>
      <c r="AA185" s="223"/>
      <c r="AB185" s="223"/>
      <c r="AC185" s="223"/>
      <c r="AD185" s="223">
        <f t="shared" si="15"/>
        <v>145300000</v>
      </c>
      <c r="AE185" s="223">
        <v>102500000</v>
      </c>
      <c r="AF185" s="223"/>
      <c r="AG185" s="223"/>
      <c r="AH185" s="223"/>
      <c r="AI185" s="223"/>
      <c r="AJ185" s="223"/>
      <c r="AK185" s="223"/>
      <c r="AL185" s="223">
        <v>42800000</v>
      </c>
      <c r="AM185" s="223"/>
      <c r="AN185" s="223">
        <f t="shared" si="12"/>
        <v>160286000</v>
      </c>
      <c r="AO185" s="223">
        <v>109675000</v>
      </c>
      <c r="AP185" s="223"/>
      <c r="AQ185" s="223"/>
      <c r="AR185" s="223"/>
      <c r="AS185" s="223"/>
      <c r="AT185" s="223"/>
      <c r="AU185" s="223"/>
      <c r="AV185" s="223">
        <v>50611000</v>
      </c>
      <c r="AW185" s="223"/>
      <c r="AX185" s="223">
        <f t="shared" si="14"/>
        <v>171506020</v>
      </c>
      <c r="AY185" s="223">
        <v>117352250</v>
      </c>
      <c r="AZ185" s="223"/>
      <c r="BA185" s="223"/>
      <c r="BB185" s="223"/>
      <c r="BC185" s="223"/>
      <c r="BD185" s="223"/>
      <c r="BE185" s="223"/>
      <c r="BF185" s="223">
        <v>54153770</v>
      </c>
      <c r="BG185" s="223"/>
    </row>
    <row r="186" spans="1:59" s="185" customFormat="1" ht="65" hidden="1" x14ac:dyDescent="0.3">
      <c r="A186" s="213">
        <v>183</v>
      </c>
      <c r="B186" s="230" t="str">
        <f>[4]LT!E$4</f>
        <v>LT2. VALLE DEL CAUCA TERRITORIO DE INTEGRACIÓN SOCIAL PARA LA PAZ</v>
      </c>
      <c r="C186" s="220" t="str">
        <f>[4]LA!F$8</f>
        <v>LA203. DERECHOS HUMANOS, DERECHO INTERNACIONAL HUMANITARIO, PAZ Y RECONCILIACIÓN</v>
      </c>
      <c r="D186" s="220" t="str">
        <f>[4]Pg!$F$18</f>
        <v>Pg20303. Participación: Incidencia Efectiva</v>
      </c>
      <c r="E186" s="220" t="s">
        <v>5088</v>
      </c>
      <c r="F186" s="220" t="s">
        <v>5237</v>
      </c>
      <c r="G186" s="220" t="s">
        <v>416</v>
      </c>
      <c r="H186" s="220" t="s">
        <v>4563</v>
      </c>
      <c r="I186" s="220" t="s">
        <v>342</v>
      </c>
      <c r="J186" s="220"/>
      <c r="K186" s="220" t="s">
        <v>85</v>
      </c>
      <c r="L186" s="221">
        <v>17</v>
      </c>
      <c r="M186" s="221">
        <v>2019</v>
      </c>
      <c r="N186" s="221">
        <v>42</v>
      </c>
      <c r="O186" s="221">
        <v>42</v>
      </c>
      <c r="P186" s="221">
        <v>42</v>
      </c>
      <c r="Q186" s="221">
        <v>42</v>
      </c>
      <c r="R186" s="222">
        <v>42</v>
      </c>
      <c r="S186" s="223">
        <f t="shared" si="13"/>
        <v>800000000</v>
      </c>
      <c r="T186" s="223">
        <f t="shared" si="11"/>
        <v>200000000</v>
      </c>
      <c r="U186" s="223"/>
      <c r="V186" s="223"/>
      <c r="W186" s="223"/>
      <c r="X186" s="223"/>
      <c r="Y186" s="223"/>
      <c r="Z186" s="223"/>
      <c r="AA186" s="223"/>
      <c r="AB186" s="223">
        <v>200000000</v>
      </c>
      <c r="AC186" s="223"/>
      <c r="AD186" s="223">
        <f t="shared" si="15"/>
        <v>200000000</v>
      </c>
      <c r="AE186" s="223">
        <v>200000000</v>
      </c>
      <c r="AF186" s="223"/>
      <c r="AG186" s="223"/>
      <c r="AH186" s="223"/>
      <c r="AI186" s="223"/>
      <c r="AJ186" s="223"/>
      <c r="AK186" s="223"/>
      <c r="AL186" s="223"/>
      <c r="AM186" s="223"/>
      <c r="AN186" s="223">
        <f t="shared" si="12"/>
        <v>200000000</v>
      </c>
      <c r="AO186" s="223">
        <v>200000000</v>
      </c>
      <c r="AP186" s="223"/>
      <c r="AQ186" s="223"/>
      <c r="AR186" s="223"/>
      <c r="AS186" s="223"/>
      <c r="AT186" s="223"/>
      <c r="AU186" s="223"/>
      <c r="AV186" s="223"/>
      <c r="AW186" s="223"/>
      <c r="AX186" s="223">
        <f t="shared" si="14"/>
        <v>200000000</v>
      </c>
      <c r="AY186" s="223">
        <v>200000000</v>
      </c>
      <c r="AZ186" s="223"/>
      <c r="BA186" s="223"/>
      <c r="BB186" s="223"/>
      <c r="BC186" s="223"/>
      <c r="BD186" s="223"/>
      <c r="BE186" s="223"/>
      <c r="BF186" s="223">
        <v>0</v>
      </c>
      <c r="BG186" s="223"/>
    </row>
    <row r="187" spans="1:59" s="185" customFormat="1" ht="65" hidden="1" x14ac:dyDescent="0.3">
      <c r="A187" s="213">
        <v>184</v>
      </c>
      <c r="B187" s="230" t="str">
        <f>[4]LT!E$4</f>
        <v>LT2. VALLE DEL CAUCA TERRITORIO DE INTEGRACIÓN SOCIAL PARA LA PAZ</v>
      </c>
      <c r="C187" s="220" t="str">
        <f>[4]LA!F$8</f>
        <v>LA203. DERECHOS HUMANOS, DERECHO INTERNACIONAL HUMANITARIO, PAZ Y RECONCILIACIÓN</v>
      </c>
      <c r="D187" s="220" t="str">
        <f>[4]Pg!$F$18</f>
        <v>Pg20303. Participación: Incidencia Efectiva</v>
      </c>
      <c r="E187" s="220" t="s">
        <v>5088</v>
      </c>
      <c r="F187" s="220" t="s">
        <v>5237</v>
      </c>
      <c r="G187" s="220" t="s">
        <v>418</v>
      </c>
      <c r="H187" s="220" t="s">
        <v>4564</v>
      </c>
      <c r="I187" s="220" t="s">
        <v>342</v>
      </c>
      <c r="J187" s="220"/>
      <c r="K187" s="220" t="s">
        <v>85</v>
      </c>
      <c r="L187" s="221">
        <v>42</v>
      </c>
      <c r="M187" s="221">
        <v>2019</v>
      </c>
      <c r="N187" s="221">
        <v>42</v>
      </c>
      <c r="O187" s="221">
        <v>42</v>
      </c>
      <c r="P187" s="221">
        <v>42</v>
      </c>
      <c r="Q187" s="221">
        <v>42</v>
      </c>
      <c r="R187" s="222">
        <v>42</v>
      </c>
      <c r="S187" s="223">
        <f t="shared" si="13"/>
        <v>720000000</v>
      </c>
      <c r="T187" s="223">
        <f t="shared" si="11"/>
        <v>180000000</v>
      </c>
      <c r="U187" s="223"/>
      <c r="V187" s="223"/>
      <c r="W187" s="223"/>
      <c r="X187" s="223"/>
      <c r="Y187" s="223"/>
      <c r="Z187" s="223"/>
      <c r="AA187" s="223"/>
      <c r="AB187" s="223">
        <v>180000000</v>
      </c>
      <c r="AC187" s="223"/>
      <c r="AD187" s="223">
        <f t="shared" si="15"/>
        <v>180000000</v>
      </c>
      <c r="AE187" s="223">
        <v>180000000</v>
      </c>
      <c r="AF187" s="223"/>
      <c r="AG187" s="223"/>
      <c r="AH187" s="223"/>
      <c r="AI187" s="223"/>
      <c r="AJ187" s="223"/>
      <c r="AK187" s="223"/>
      <c r="AL187" s="223"/>
      <c r="AM187" s="223"/>
      <c r="AN187" s="223">
        <f t="shared" si="12"/>
        <v>180000000</v>
      </c>
      <c r="AO187" s="223">
        <v>180000000</v>
      </c>
      <c r="AP187" s="223"/>
      <c r="AQ187" s="223"/>
      <c r="AR187" s="223"/>
      <c r="AS187" s="223"/>
      <c r="AT187" s="223"/>
      <c r="AU187" s="223"/>
      <c r="AV187" s="223"/>
      <c r="AW187" s="223"/>
      <c r="AX187" s="223">
        <f t="shared" si="14"/>
        <v>180000000</v>
      </c>
      <c r="AY187" s="223">
        <v>180000000</v>
      </c>
      <c r="AZ187" s="223"/>
      <c r="BA187" s="223"/>
      <c r="BB187" s="223"/>
      <c r="BC187" s="223"/>
      <c r="BD187" s="223"/>
      <c r="BE187" s="223"/>
      <c r="BF187" s="223">
        <v>0</v>
      </c>
      <c r="BG187" s="223"/>
    </row>
    <row r="188" spans="1:59" s="185" customFormat="1" ht="65" hidden="1" x14ac:dyDescent="0.3">
      <c r="A188" s="213">
        <v>185</v>
      </c>
      <c r="B188" s="230" t="str">
        <f>[4]LT!E$4</f>
        <v>LT2. VALLE DEL CAUCA TERRITORIO DE INTEGRACIÓN SOCIAL PARA LA PAZ</v>
      </c>
      <c r="C188" s="220" t="str">
        <f>[4]LA!F$8</f>
        <v>LA203. DERECHOS HUMANOS, DERECHO INTERNACIONAL HUMANITARIO, PAZ Y RECONCILIACIÓN</v>
      </c>
      <c r="D188" s="220" t="str">
        <f>[4]Pg!$F$18</f>
        <v>Pg20303. Participación: Incidencia Efectiva</v>
      </c>
      <c r="E188" s="220" t="s">
        <v>5088</v>
      </c>
      <c r="F188" s="220" t="s">
        <v>5237</v>
      </c>
      <c r="G188" s="220" t="s">
        <v>420</v>
      </c>
      <c r="H188" s="220" t="s">
        <v>4565</v>
      </c>
      <c r="I188" s="220" t="s">
        <v>342</v>
      </c>
      <c r="J188" s="220"/>
      <c r="K188" s="220" t="s">
        <v>85</v>
      </c>
      <c r="L188" s="221">
        <v>42</v>
      </c>
      <c r="M188" s="221">
        <v>2019</v>
      </c>
      <c r="N188" s="221">
        <v>42</v>
      </c>
      <c r="O188" s="221">
        <v>42</v>
      </c>
      <c r="P188" s="221">
        <v>42</v>
      </c>
      <c r="Q188" s="221">
        <v>42</v>
      </c>
      <c r="R188" s="222">
        <v>42</v>
      </c>
      <c r="S188" s="223">
        <f t="shared" si="13"/>
        <v>600000000</v>
      </c>
      <c r="T188" s="223">
        <f t="shared" si="11"/>
        <v>150000000</v>
      </c>
      <c r="U188" s="223"/>
      <c r="V188" s="223"/>
      <c r="W188" s="223"/>
      <c r="X188" s="223"/>
      <c r="Y188" s="223"/>
      <c r="Z188" s="223"/>
      <c r="AA188" s="223"/>
      <c r="AB188" s="223">
        <v>150000000</v>
      </c>
      <c r="AC188" s="223"/>
      <c r="AD188" s="223">
        <f t="shared" si="15"/>
        <v>150000000</v>
      </c>
      <c r="AE188" s="223">
        <v>150000000</v>
      </c>
      <c r="AF188" s="223"/>
      <c r="AG188" s="223"/>
      <c r="AH188" s="223"/>
      <c r="AI188" s="223"/>
      <c r="AJ188" s="223"/>
      <c r="AK188" s="223"/>
      <c r="AL188" s="223"/>
      <c r="AM188" s="223"/>
      <c r="AN188" s="223">
        <f t="shared" si="12"/>
        <v>150000000</v>
      </c>
      <c r="AO188" s="223">
        <v>150000000</v>
      </c>
      <c r="AP188" s="223"/>
      <c r="AQ188" s="223"/>
      <c r="AR188" s="223"/>
      <c r="AS188" s="223"/>
      <c r="AT188" s="223"/>
      <c r="AU188" s="223"/>
      <c r="AV188" s="223"/>
      <c r="AW188" s="223"/>
      <c r="AX188" s="223">
        <f t="shared" si="14"/>
        <v>150000000</v>
      </c>
      <c r="AY188" s="223">
        <v>150000000</v>
      </c>
      <c r="AZ188" s="223"/>
      <c r="BA188" s="223"/>
      <c r="BB188" s="223"/>
      <c r="BC188" s="223"/>
      <c r="BD188" s="223"/>
      <c r="BE188" s="223"/>
      <c r="BF188" s="223">
        <v>0</v>
      </c>
      <c r="BG188" s="223"/>
    </row>
    <row r="189" spans="1:59" s="185" customFormat="1" ht="65" hidden="1" x14ac:dyDescent="0.3">
      <c r="A189" s="213">
        <v>186</v>
      </c>
      <c r="B189" s="230" t="str">
        <f>[4]LT!E$4</f>
        <v>LT2. VALLE DEL CAUCA TERRITORIO DE INTEGRACIÓN SOCIAL PARA LA PAZ</v>
      </c>
      <c r="C189" s="220" t="str">
        <f>[4]LA!F$8</f>
        <v>LA203. DERECHOS HUMANOS, DERECHO INTERNACIONAL HUMANITARIO, PAZ Y RECONCILIACIÓN</v>
      </c>
      <c r="D189" s="220" t="str">
        <f>[4]Pg!$F$18</f>
        <v>Pg20303. Participación: Incidencia Efectiva</v>
      </c>
      <c r="E189" s="220" t="s">
        <v>5088</v>
      </c>
      <c r="F189" s="220" t="s">
        <v>5237</v>
      </c>
      <c r="G189" s="220" t="s">
        <v>422</v>
      </c>
      <c r="H189" s="220" t="s">
        <v>4566</v>
      </c>
      <c r="I189" s="220" t="s">
        <v>342</v>
      </c>
      <c r="J189" s="220"/>
      <c r="K189" s="220" t="s">
        <v>85</v>
      </c>
      <c r="L189" s="221">
        <v>42</v>
      </c>
      <c r="M189" s="221">
        <v>2019</v>
      </c>
      <c r="N189" s="221">
        <v>42</v>
      </c>
      <c r="O189" s="221">
        <v>42</v>
      </c>
      <c r="P189" s="221">
        <v>42</v>
      </c>
      <c r="Q189" s="221">
        <v>42</v>
      </c>
      <c r="R189" s="222">
        <v>42</v>
      </c>
      <c r="S189" s="223">
        <f t="shared" si="13"/>
        <v>2376335000</v>
      </c>
      <c r="T189" s="223">
        <f t="shared" si="11"/>
        <v>876335000</v>
      </c>
      <c r="U189" s="223"/>
      <c r="V189" s="223"/>
      <c r="W189" s="223"/>
      <c r="X189" s="223"/>
      <c r="Y189" s="223"/>
      <c r="Z189" s="223"/>
      <c r="AA189" s="223"/>
      <c r="AB189" s="223">
        <v>876335000</v>
      </c>
      <c r="AC189" s="223"/>
      <c r="AD189" s="223">
        <f t="shared" si="15"/>
        <v>500000000</v>
      </c>
      <c r="AE189" s="223"/>
      <c r="AF189" s="223"/>
      <c r="AG189" s="223"/>
      <c r="AH189" s="223"/>
      <c r="AI189" s="223"/>
      <c r="AJ189" s="223"/>
      <c r="AK189" s="223"/>
      <c r="AL189" s="223">
        <v>500000000</v>
      </c>
      <c r="AM189" s="223"/>
      <c r="AN189" s="223">
        <f t="shared" si="12"/>
        <v>500000000</v>
      </c>
      <c r="AO189" s="223"/>
      <c r="AP189" s="223"/>
      <c r="AQ189" s="223"/>
      <c r="AR189" s="223"/>
      <c r="AS189" s="223"/>
      <c r="AT189" s="223"/>
      <c r="AU189" s="223"/>
      <c r="AV189" s="223">
        <v>500000000</v>
      </c>
      <c r="AW189" s="223"/>
      <c r="AX189" s="223">
        <f t="shared" si="14"/>
        <v>500000000</v>
      </c>
      <c r="AY189" s="223"/>
      <c r="AZ189" s="223"/>
      <c r="BA189" s="223"/>
      <c r="BB189" s="223"/>
      <c r="BC189" s="223"/>
      <c r="BD189" s="223"/>
      <c r="BE189" s="223"/>
      <c r="BF189" s="223">
        <v>500000000</v>
      </c>
      <c r="BG189" s="223"/>
    </row>
    <row r="190" spans="1:59" s="185" customFormat="1" ht="65" hidden="1" x14ac:dyDescent="0.3">
      <c r="A190" s="213">
        <v>187</v>
      </c>
      <c r="B190" s="230" t="str">
        <f>[4]LT!E$4</f>
        <v>LT2. VALLE DEL CAUCA TERRITORIO DE INTEGRACIÓN SOCIAL PARA LA PAZ</v>
      </c>
      <c r="C190" s="220" t="str">
        <f>[4]LA!F$8</f>
        <v>LA203. DERECHOS HUMANOS, DERECHO INTERNACIONAL HUMANITARIO, PAZ Y RECONCILIACIÓN</v>
      </c>
      <c r="D190" s="220" t="str">
        <f>[4]Pg!$F$18</f>
        <v>Pg20303. Participación: Incidencia Efectiva</v>
      </c>
      <c r="E190" s="220" t="s">
        <v>5088</v>
      </c>
      <c r="F190" s="220" t="s">
        <v>5237</v>
      </c>
      <c r="G190" s="220" t="s">
        <v>424</v>
      </c>
      <c r="H190" s="220" t="s">
        <v>4567</v>
      </c>
      <c r="I190" s="220" t="s">
        <v>342</v>
      </c>
      <c r="J190" s="220"/>
      <c r="K190" s="220" t="s">
        <v>85</v>
      </c>
      <c r="L190" s="221">
        <v>42</v>
      </c>
      <c r="M190" s="221">
        <v>2019</v>
      </c>
      <c r="N190" s="221">
        <v>42</v>
      </c>
      <c r="O190" s="221">
        <v>42</v>
      </c>
      <c r="P190" s="221">
        <v>42</v>
      </c>
      <c r="Q190" s="221">
        <v>42</v>
      </c>
      <c r="R190" s="222">
        <v>42</v>
      </c>
      <c r="S190" s="223">
        <f t="shared" si="13"/>
        <v>1000000000</v>
      </c>
      <c r="T190" s="223">
        <f t="shared" si="11"/>
        <v>250000000</v>
      </c>
      <c r="U190" s="223">
        <v>250000000</v>
      </c>
      <c r="V190" s="223"/>
      <c r="W190" s="223"/>
      <c r="X190" s="223"/>
      <c r="Y190" s="223"/>
      <c r="Z190" s="223"/>
      <c r="AA190" s="223"/>
      <c r="AB190" s="223"/>
      <c r="AC190" s="223"/>
      <c r="AD190" s="223">
        <f t="shared" si="15"/>
        <v>250000000</v>
      </c>
      <c r="AE190" s="223"/>
      <c r="AF190" s="223"/>
      <c r="AG190" s="223"/>
      <c r="AH190" s="223"/>
      <c r="AI190" s="223"/>
      <c r="AJ190" s="223"/>
      <c r="AK190" s="223"/>
      <c r="AL190" s="223">
        <v>250000000</v>
      </c>
      <c r="AM190" s="223"/>
      <c r="AN190" s="223">
        <f t="shared" si="12"/>
        <v>250000000</v>
      </c>
      <c r="AO190" s="223"/>
      <c r="AP190" s="223"/>
      <c r="AQ190" s="223"/>
      <c r="AR190" s="223"/>
      <c r="AS190" s="223"/>
      <c r="AT190" s="223"/>
      <c r="AU190" s="223"/>
      <c r="AV190" s="223">
        <v>250000000</v>
      </c>
      <c r="AW190" s="223"/>
      <c r="AX190" s="223">
        <f t="shared" si="14"/>
        <v>250000000</v>
      </c>
      <c r="AY190" s="223"/>
      <c r="AZ190" s="223"/>
      <c r="BA190" s="223"/>
      <c r="BB190" s="223"/>
      <c r="BC190" s="223"/>
      <c r="BD190" s="223"/>
      <c r="BE190" s="223"/>
      <c r="BF190" s="223">
        <v>250000000</v>
      </c>
      <c r="BG190" s="223"/>
    </row>
    <row r="191" spans="1:59" s="185" customFormat="1" ht="65" hidden="1" x14ac:dyDescent="0.3">
      <c r="A191" s="213">
        <v>188</v>
      </c>
      <c r="B191" s="230" t="str">
        <f>[4]LT!E$4</f>
        <v>LT2. VALLE DEL CAUCA TERRITORIO DE INTEGRACIÓN SOCIAL PARA LA PAZ</v>
      </c>
      <c r="C191" s="220" t="str">
        <f>[4]LA!F$8</f>
        <v>LA203. DERECHOS HUMANOS, DERECHO INTERNACIONAL HUMANITARIO, PAZ Y RECONCILIACIÓN</v>
      </c>
      <c r="D191" s="220" t="str">
        <f>[4]Pg!$F$18</f>
        <v>Pg20303. Participación: Incidencia Efectiva</v>
      </c>
      <c r="E191" s="220" t="s">
        <v>5088</v>
      </c>
      <c r="F191" s="220" t="s">
        <v>5237</v>
      </c>
      <c r="G191" s="220" t="s">
        <v>426</v>
      </c>
      <c r="H191" s="220" t="s">
        <v>4568</v>
      </c>
      <c r="I191" s="220" t="s">
        <v>342</v>
      </c>
      <c r="J191" s="220"/>
      <c r="K191" s="220" t="s">
        <v>85</v>
      </c>
      <c r="L191" s="221">
        <v>42</v>
      </c>
      <c r="M191" s="221">
        <v>2019</v>
      </c>
      <c r="N191" s="221">
        <v>42</v>
      </c>
      <c r="O191" s="221">
        <v>42</v>
      </c>
      <c r="P191" s="221">
        <v>42</v>
      </c>
      <c r="Q191" s="221">
        <v>42</v>
      </c>
      <c r="R191" s="222">
        <v>42</v>
      </c>
      <c r="S191" s="223">
        <f t="shared" si="13"/>
        <v>1104556738</v>
      </c>
      <c r="T191" s="223">
        <f t="shared" si="11"/>
        <v>276556738</v>
      </c>
      <c r="U191" s="223">
        <v>276556738</v>
      </c>
      <c r="V191" s="223"/>
      <c r="W191" s="223"/>
      <c r="X191" s="223"/>
      <c r="Y191" s="223"/>
      <c r="Z191" s="223"/>
      <c r="AA191" s="223"/>
      <c r="AB191" s="223"/>
      <c r="AC191" s="223"/>
      <c r="AD191" s="223">
        <f t="shared" si="15"/>
        <v>276000000</v>
      </c>
      <c r="AE191" s="223">
        <v>276000000</v>
      </c>
      <c r="AF191" s="223"/>
      <c r="AG191" s="223"/>
      <c r="AH191" s="223"/>
      <c r="AI191" s="223"/>
      <c r="AJ191" s="223"/>
      <c r="AK191" s="223"/>
      <c r="AL191" s="223"/>
      <c r="AM191" s="223"/>
      <c r="AN191" s="223">
        <f t="shared" si="12"/>
        <v>276000000</v>
      </c>
      <c r="AO191" s="223">
        <v>276000000</v>
      </c>
      <c r="AP191" s="223"/>
      <c r="AQ191" s="223"/>
      <c r="AR191" s="223"/>
      <c r="AS191" s="223"/>
      <c r="AT191" s="223"/>
      <c r="AU191" s="223"/>
      <c r="AV191" s="223"/>
      <c r="AW191" s="223"/>
      <c r="AX191" s="223">
        <f t="shared" si="14"/>
        <v>276000000</v>
      </c>
      <c r="AY191" s="223">
        <v>276000000</v>
      </c>
      <c r="AZ191" s="223"/>
      <c r="BA191" s="223"/>
      <c r="BB191" s="223"/>
      <c r="BC191" s="223"/>
      <c r="BD191" s="223"/>
      <c r="BE191" s="223"/>
      <c r="BF191" s="223">
        <v>0</v>
      </c>
      <c r="BG191" s="223"/>
    </row>
    <row r="192" spans="1:59" s="185" customFormat="1" ht="65" hidden="1" x14ac:dyDescent="0.3">
      <c r="A192" s="213">
        <v>189</v>
      </c>
      <c r="B192" s="230" t="str">
        <f>[4]LT!E$4</f>
        <v>LT2. VALLE DEL CAUCA TERRITORIO DE INTEGRACIÓN SOCIAL PARA LA PAZ</v>
      </c>
      <c r="C192" s="220" t="str">
        <f>[4]LA!F$8</f>
        <v>LA203. DERECHOS HUMANOS, DERECHO INTERNACIONAL HUMANITARIO, PAZ Y RECONCILIACIÓN</v>
      </c>
      <c r="D192" s="220" t="str">
        <f>[4]Pg!$F$18</f>
        <v>Pg20303. Participación: Incidencia Efectiva</v>
      </c>
      <c r="E192" s="220" t="s">
        <v>5088</v>
      </c>
      <c r="F192" s="220" t="s">
        <v>5237</v>
      </c>
      <c r="G192" s="220" t="s">
        <v>428</v>
      </c>
      <c r="H192" s="220" t="s">
        <v>4569</v>
      </c>
      <c r="I192" s="220" t="s">
        <v>342</v>
      </c>
      <c r="J192" s="220"/>
      <c r="K192" s="220" t="s">
        <v>85</v>
      </c>
      <c r="L192" s="221">
        <v>42</v>
      </c>
      <c r="M192" s="221">
        <v>2019</v>
      </c>
      <c r="N192" s="221">
        <v>42</v>
      </c>
      <c r="O192" s="221">
        <v>42</v>
      </c>
      <c r="P192" s="221">
        <v>42</v>
      </c>
      <c r="Q192" s="221">
        <v>42</v>
      </c>
      <c r="R192" s="222">
        <v>42</v>
      </c>
      <c r="S192" s="223">
        <f t="shared" si="13"/>
        <v>600000000</v>
      </c>
      <c r="T192" s="223">
        <f t="shared" si="11"/>
        <v>150000000</v>
      </c>
      <c r="U192" s="223">
        <v>150000000</v>
      </c>
      <c r="V192" s="223"/>
      <c r="W192" s="223"/>
      <c r="X192" s="223"/>
      <c r="Y192" s="223"/>
      <c r="Z192" s="223"/>
      <c r="AA192" s="223"/>
      <c r="AB192" s="223"/>
      <c r="AC192" s="223"/>
      <c r="AD192" s="223">
        <f t="shared" si="15"/>
        <v>150000000</v>
      </c>
      <c r="AE192" s="223"/>
      <c r="AF192" s="223"/>
      <c r="AG192" s="223"/>
      <c r="AH192" s="223"/>
      <c r="AI192" s="223"/>
      <c r="AJ192" s="223"/>
      <c r="AK192" s="223"/>
      <c r="AL192" s="223">
        <v>150000000</v>
      </c>
      <c r="AM192" s="223"/>
      <c r="AN192" s="223">
        <f t="shared" si="12"/>
        <v>150000000</v>
      </c>
      <c r="AO192" s="223"/>
      <c r="AP192" s="223"/>
      <c r="AQ192" s="223"/>
      <c r="AR192" s="223"/>
      <c r="AS192" s="223"/>
      <c r="AT192" s="223"/>
      <c r="AU192" s="223"/>
      <c r="AV192" s="223">
        <v>150000000</v>
      </c>
      <c r="AW192" s="223"/>
      <c r="AX192" s="223">
        <f t="shared" si="14"/>
        <v>150000000</v>
      </c>
      <c r="AY192" s="223"/>
      <c r="AZ192" s="223"/>
      <c r="BA192" s="223"/>
      <c r="BB192" s="223"/>
      <c r="BC192" s="223"/>
      <c r="BD192" s="223"/>
      <c r="BE192" s="223"/>
      <c r="BF192" s="223">
        <v>150000000</v>
      </c>
      <c r="BG192" s="223"/>
    </row>
    <row r="193" spans="1:59" s="185" customFormat="1" ht="65" hidden="1" x14ac:dyDescent="0.3">
      <c r="A193" s="213">
        <v>190</v>
      </c>
      <c r="B193" s="230" t="str">
        <f>[4]LT!E$4</f>
        <v>LT2. VALLE DEL CAUCA TERRITORIO DE INTEGRACIÓN SOCIAL PARA LA PAZ</v>
      </c>
      <c r="C193" s="220" t="str">
        <f>[4]LA!F$8</f>
        <v>LA203. DERECHOS HUMANOS, DERECHO INTERNACIONAL HUMANITARIO, PAZ Y RECONCILIACIÓN</v>
      </c>
      <c r="D193" s="220" t="str">
        <f>[4]Pg!$F$18</f>
        <v>Pg20303. Participación: Incidencia Efectiva</v>
      </c>
      <c r="E193" s="220" t="s">
        <v>5088</v>
      </c>
      <c r="F193" s="220" t="s">
        <v>5237</v>
      </c>
      <c r="G193" s="220" t="s">
        <v>430</v>
      </c>
      <c r="H193" s="220" t="s">
        <v>4570</v>
      </c>
      <c r="I193" s="220" t="s">
        <v>342</v>
      </c>
      <c r="J193" s="220"/>
      <c r="K193" s="220" t="s">
        <v>85</v>
      </c>
      <c r="L193" s="221">
        <v>42</v>
      </c>
      <c r="M193" s="221">
        <v>2019</v>
      </c>
      <c r="N193" s="221">
        <v>42</v>
      </c>
      <c r="O193" s="221">
        <v>42</v>
      </c>
      <c r="P193" s="221">
        <v>42</v>
      </c>
      <c r="Q193" s="221">
        <v>42</v>
      </c>
      <c r="R193" s="222">
        <v>42</v>
      </c>
      <c r="S193" s="223">
        <f t="shared" si="13"/>
        <v>634214628</v>
      </c>
      <c r="T193" s="223">
        <f t="shared" si="11"/>
        <v>176705428</v>
      </c>
      <c r="U193" s="223">
        <v>176705428</v>
      </c>
      <c r="V193" s="223"/>
      <c r="W193" s="223"/>
      <c r="X193" s="223"/>
      <c r="Y193" s="223"/>
      <c r="Z193" s="223"/>
      <c r="AA193" s="223"/>
      <c r="AB193" s="223"/>
      <c r="AC193" s="223"/>
      <c r="AD193" s="223">
        <f t="shared" si="15"/>
        <v>176000000</v>
      </c>
      <c r="AE193" s="223">
        <v>176000000</v>
      </c>
      <c r="AF193" s="223"/>
      <c r="AG193" s="223"/>
      <c r="AH193" s="223"/>
      <c r="AI193" s="223"/>
      <c r="AJ193" s="223"/>
      <c r="AK193" s="223"/>
      <c r="AL193" s="223"/>
      <c r="AM193" s="223"/>
      <c r="AN193" s="223">
        <f t="shared" si="12"/>
        <v>105509200</v>
      </c>
      <c r="AO193" s="223">
        <v>105509200</v>
      </c>
      <c r="AP193" s="223"/>
      <c r="AQ193" s="223"/>
      <c r="AR193" s="223"/>
      <c r="AS193" s="223"/>
      <c r="AT193" s="223"/>
      <c r="AU193" s="223"/>
      <c r="AV193" s="223"/>
      <c r="AW193" s="223"/>
      <c r="AX193" s="223">
        <f t="shared" si="14"/>
        <v>176000000</v>
      </c>
      <c r="AY193" s="223">
        <v>176000000</v>
      </c>
      <c r="AZ193" s="223"/>
      <c r="BA193" s="223"/>
      <c r="BB193" s="223"/>
      <c r="BC193" s="223"/>
      <c r="BD193" s="223"/>
      <c r="BE193" s="223"/>
      <c r="BF193" s="223">
        <v>0</v>
      </c>
      <c r="BG193" s="223"/>
    </row>
    <row r="194" spans="1:59" s="185" customFormat="1" ht="65" hidden="1" x14ac:dyDescent="0.3">
      <c r="A194" s="213">
        <v>191</v>
      </c>
      <c r="B194" s="230" t="str">
        <f>[4]LT!E$4</f>
        <v>LT2. VALLE DEL CAUCA TERRITORIO DE INTEGRACIÓN SOCIAL PARA LA PAZ</v>
      </c>
      <c r="C194" s="220" t="str">
        <f>[4]LA!F$8</f>
        <v>LA203. DERECHOS HUMANOS, DERECHO INTERNACIONAL HUMANITARIO, PAZ Y RECONCILIACIÓN</v>
      </c>
      <c r="D194" s="220" t="str">
        <f>[4]Pg!$F$18</f>
        <v>Pg20303. Participación: Incidencia Efectiva</v>
      </c>
      <c r="E194" s="220" t="s">
        <v>5089</v>
      </c>
      <c r="F194" s="220" t="s">
        <v>5238</v>
      </c>
      <c r="G194" s="220" t="s">
        <v>433</v>
      </c>
      <c r="H194" s="220" t="s">
        <v>4571</v>
      </c>
      <c r="I194" s="220" t="s">
        <v>435</v>
      </c>
      <c r="J194" s="220"/>
      <c r="K194" s="225" t="s">
        <v>85</v>
      </c>
      <c r="L194" s="221">
        <v>20</v>
      </c>
      <c r="M194" s="221">
        <v>2019</v>
      </c>
      <c r="N194" s="221">
        <v>25</v>
      </c>
      <c r="O194" s="221">
        <v>20</v>
      </c>
      <c r="P194" s="221">
        <v>42</v>
      </c>
      <c r="Q194" s="236">
        <v>30</v>
      </c>
      <c r="R194" s="238">
        <v>25</v>
      </c>
      <c r="S194" s="223">
        <f t="shared" si="13"/>
        <v>7910489495.374999</v>
      </c>
      <c r="T194" s="223">
        <f t="shared" si="11"/>
        <v>2920270000</v>
      </c>
      <c r="U194" s="223">
        <v>1071270000</v>
      </c>
      <c r="V194" s="223"/>
      <c r="W194" s="223"/>
      <c r="X194" s="223"/>
      <c r="Y194" s="223"/>
      <c r="Z194" s="223"/>
      <c r="AA194" s="223"/>
      <c r="AB194" s="223">
        <v>1849000000</v>
      </c>
      <c r="AC194" s="223"/>
      <c r="AD194" s="223">
        <f t="shared" si="15"/>
        <v>1303408100</v>
      </c>
      <c r="AE194" s="223">
        <v>1303408100</v>
      </c>
      <c r="AF194" s="223"/>
      <c r="AG194" s="223"/>
      <c r="AH194" s="223"/>
      <c r="AI194" s="223"/>
      <c r="AJ194" s="223"/>
      <c r="AK194" s="223"/>
      <c r="AL194" s="223"/>
      <c r="AM194" s="223"/>
      <c r="AN194" s="223">
        <f t="shared" si="12"/>
        <v>1488100061.674999</v>
      </c>
      <c r="AO194" s="223">
        <f>1180646667+307453394.674999</f>
        <v>1488100061.674999</v>
      </c>
      <c r="AP194" s="223"/>
      <c r="AQ194" s="223"/>
      <c r="AR194" s="223"/>
      <c r="AS194" s="223"/>
      <c r="AT194" s="223"/>
      <c r="AU194" s="223"/>
      <c r="AV194" s="223"/>
      <c r="AW194" s="223"/>
      <c r="AX194" s="223">
        <f t="shared" si="14"/>
        <v>2198711333.6999998</v>
      </c>
      <c r="AY194" s="223">
        <v>2198711333.6999998</v>
      </c>
      <c r="AZ194" s="223"/>
      <c r="BA194" s="223"/>
      <c r="BB194" s="223"/>
      <c r="BC194" s="223"/>
      <c r="BD194" s="223"/>
      <c r="BE194" s="223"/>
      <c r="BF194" s="223">
        <v>0</v>
      </c>
      <c r="BG194" s="223"/>
    </row>
    <row r="195" spans="1:59" s="185" customFormat="1" ht="65" hidden="1" x14ac:dyDescent="0.3">
      <c r="A195" s="213">
        <v>192</v>
      </c>
      <c r="B195" s="230" t="str">
        <f>[4]LT!E$4</f>
        <v>LT2. VALLE DEL CAUCA TERRITORIO DE INTEGRACIÓN SOCIAL PARA LA PAZ</v>
      </c>
      <c r="C195" s="220" t="str">
        <f>[4]LA!F$8</f>
        <v>LA203. DERECHOS HUMANOS, DERECHO INTERNACIONAL HUMANITARIO, PAZ Y RECONCILIACIÓN</v>
      </c>
      <c r="D195" s="220" t="str">
        <f>[4]Pg!$F$18</f>
        <v>Pg20303. Participación: Incidencia Efectiva</v>
      </c>
      <c r="E195" s="220" t="s">
        <v>5089</v>
      </c>
      <c r="F195" s="220" t="s">
        <v>5238</v>
      </c>
      <c r="G195" s="220" t="s">
        <v>436</v>
      </c>
      <c r="H195" s="220" t="s">
        <v>4572</v>
      </c>
      <c r="I195" s="220" t="s">
        <v>435</v>
      </c>
      <c r="J195" s="220"/>
      <c r="K195" s="225" t="s">
        <v>77</v>
      </c>
      <c r="L195" s="221">
        <v>1</v>
      </c>
      <c r="M195" s="221">
        <v>2019</v>
      </c>
      <c r="N195" s="221">
        <v>1</v>
      </c>
      <c r="O195" s="221">
        <v>1</v>
      </c>
      <c r="P195" s="221">
        <v>1</v>
      </c>
      <c r="Q195" s="221">
        <v>1</v>
      </c>
      <c r="R195" s="222">
        <v>1</v>
      </c>
      <c r="S195" s="223">
        <f t="shared" si="13"/>
        <v>377616117.19999999</v>
      </c>
      <c r="T195" s="223">
        <f t="shared" si="11"/>
        <v>86920000</v>
      </c>
      <c r="U195" s="223">
        <v>86920000</v>
      </c>
      <c r="V195" s="223"/>
      <c r="W195" s="223"/>
      <c r="X195" s="223"/>
      <c r="Y195" s="223"/>
      <c r="Z195" s="223"/>
      <c r="AA195" s="223"/>
      <c r="AB195" s="223"/>
      <c r="AC195" s="223"/>
      <c r="AD195" s="223">
        <f t="shared" si="15"/>
        <v>89527600</v>
      </c>
      <c r="AE195" s="223">
        <v>89527600</v>
      </c>
      <c r="AF195" s="223"/>
      <c r="AG195" s="223"/>
      <c r="AH195" s="223"/>
      <c r="AI195" s="223"/>
      <c r="AJ195" s="223"/>
      <c r="AK195" s="223"/>
      <c r="AL195" s="223"/>
      <c r="AM195" s="223"/>
      <c r="AN195" s="223">
        <f t="shared" si="12"/>
        <v>95794532</v>
      </c>
      <c r="AO195" s="223">
        <v>95794532</v>
      </c>
      <c r="AP195" s="223"/>
      <c r="AQ195" s="223"/>
      <c r="AR195" s="223"/>
      <c r="AS195" s="223"/>
      <c r="AT195" s="223"/>
      <c r="AU195" s="223"/>
      <c r="AV195" s="223"/>
      <c r="AW195" s="223"/>
      <c r="AX195" s="223">
        <f t="shared" si="14"/>
        <v>105373985.2</v>
      </c>
      <c r="AY195" s="223">
        <v>105373985.2</v>
      </c>
      <c r="AZ195" s="223"/>
      <c r="BA195" s="223"/>
      <c r="BB195" s="223"/>
      <c r="BC195" s="223"/>
      <c r="BD195" s="223"/>
      <c r="BE195" s="223"/>
      <c r="BF195" s="223">
        <v>0</v>
      </c>
      <c r="BG195" s="223"/>
    </row>
    <row r="196" spans="1:59" s="185" customFormat="1" ht="65" hidden="1" x14ac:dyDescent="0.3">
      <c r="A196" s="213">
        <v>193</v>
      </c>
      <c r="B196" s="230" t="str">
        <f>[4]LT!E$4</f>
        <v>LT2. VALLE DEL CAUCA TERRITORIO DE INTEGRACIÓN SOCIAL PARA LA PAZ</v>
      </c>
      <c r="C196" s="220" t="str">
        <f>[4]LA!F$8</f>
        <v>LA203. DERECHOS HUMANOS, DERECHO INTERNACIONAL HUMANITARIO, PAZ Y RECONCILIACIÓN</v>
      </c>
      <c r="D196" s="220" t="str">
        <f>[4]Pg!$F$18</f>
        <v>Pg20303. Participación: Incidencia Efectiva</v>
      </c>
      <c r="E196" s="220" t="s">
        <v>5089</v>
      </c>
      <c r="F196" s="220" t="s">
        <v>5238</v>
      </c>
      <c r="G196" s="220" t="s">
        <v>436</v>
      </c>
      <c r="H196" s="220" t="s">
        <v>4573</v>
      </c>
      <c r="I196" s="220" t="s">
        <v>435</v>
      </c>
      <c r="J196" s="220"/>
      <c r="K196" s="225" t="s">
        <v>77</v>
      </c>
      <c r="L196" s="221">
        <v>1</v>
      </c>
      <c r="M196" s="221">
        <v>2019</v>
      </c>
      <c r="N196" s="221">
        <v>1</v>
      </c>
      <c r="O196" s="221">
        <v>1</v>
      </c>
      <c r="P196" s="221">
        <v>1</v>
      </c>
      <c r="Q196" s="221">
        <v>1</v>
      </c>
      <c r="R196" s="222">
        <v>1</v>
      </c>
      <c r="S196" s="223">
        <f t="shared" si="13"/>
        <v>262489252.20000002</v>
      </c>
      <c r="T196" s="223">
        <f t="shared" ref="T196:T259" si="16">SUM(U196:AC196)</f>
        <v>60420000</v>
      </c>
      <c r="U196" s="223">
        <v>60420000</v>
      </c>
      <c r="V196" s="223"/>
      <c r="W196" s="223"/>
      <c r="X196" s="223"/>
      <c r="Y196" s="223"/>
      <c r="Z196" s="223"/>
      <c r="AA196" s="223"/>
      <c r="AB196" s="223"/>
      <c r="AC196" s="223"/>
      <c r="AD196" s="223">
        <f t="shared" si="15"/>
        <v>62232600</v>
      </c>
      <c r="AE196" s="223">
        <v>62232600</v>
      </c>
      <c r="AF196" s="223"/>
      <c r="AG196" s="223"/>
      <c r="AH196" s="223"/>
      <c r="AI196" s="223"/>
      <c r="AJ196" s="223"/>
      <c r="AK196" s="223"/>
      <c r="AL196" s="223"/>
      <c r="AM196" s="223"/>
      <c r="AN196" s="223">
        <f t="shared" ref="AN196:AN259" si="17">SUM(AO196:AW196)</f>
        <v>66588882.000000007</v>
      </c>
      <c r="AO196" s="223">
        <v>66588882.000000007</v>
      </c>
      <c r="AP196" s="223"/>
      <c r="AQ196" s="223"/>
      <c r="AR196" s="223"/>
      <c r="AS196" s="223"/>
      <c r="AT196" s="223"/>
      <c r="AU196" s="223"/>
      <c r="AV196" s="223"/>
      <c r="AW196" s="223"/>
      <c r="AX196" s="223">
        <f t="shared" si="14"/>
        <v>73247770.200000018</v>
      </c>
      <c r="AY196" s="223">
        <v>73247770.200000018</v>
      </c>
      <c r="AZ196" s="223"/>
      <c r="BA196" s="223"/>
      <c r="BB196" s="223"/>
      <c r="BC196" s="223"/>
      <c r="BD196" s="223"/>
      <c r="BE196" s="223"/>
      <c r="BF196" s="223">
        <v>0</v>
      </c>
      <c r="BG196" s="223"/>
    </row>
    <row r="197" spans="1:59" s="185" customFormat="1" ht="65" hidden="1" x14ac:dyDescent="0.3">
      <c r="A197" s="213">
        <v>194</v>
      </c>
      <c r="B197" s="230" t="str">
        <f>[4]LT!E$4</f>
        <v>LT2. VALLE DEL CAUCA TERRITORIO DE INTEGRACIÓN SOCIAL PARA LA PAZ</v>
      </c>
      <c r="C197" s="220" t="str">
        <f>[4]LA!F$8</f>
        <v>LA203. DERECHOS HUMANOS, DERECHO INTERNACIONAL HUMANITARIO, PAZ Y RECONCILIACIÓN</v>
      </c>
      <c r="D197" s="220" t="str">
        <f>[4]Pg!$F$18</f>
        <v>Pg20303. Participación: Incidencia Efectiva</v>
      </c>
      <c r="E197" s="220" t="s">
        <v>5090</v>
      </c>
      <c r="F197" s="220" t="s">
        <v>5239</v>
      </c>
      <c r="G197" s="220" t="s">
        <v>1355</v>
      </c>
      <c r="H197" s="220" t="s">
        <v>4574</v>
      </c>
      <c r="I197" s="220" t="s">
        <v>435</v>
      </c>
      <c r="J197" s="220"/>
      <c r="K197" s="220" t="s">
        <v>85</v>
      </c>
      <c r="L197" s="221">
        <v>0</v>
      </c>
      <c r="M197" s="221">
        <v>2019</v>
      </c>
      <c r="N197" s="221">
        <v>1</v>
      </c>
      <c r="O197" s="221">
        <v>0</v>
      </c>
      <c r="P197" s="221">
        <v>0</v>
      </c>
      <c r="Q197" s="221">
        <v>1</v>
      </c>
      <c r="R197" s="222">
        <v>1</v>
      </c>
      <c r="S197" s="223">
        <f t="shared" ref="S197:S260" si="18">SUM(T197,AD197,AN197,AX197)</f>
        <v>234598140</v>
      </c>
      <c r="T197" s="223">
        <f t="shared" si="16"/>
        <v>54000000</v>
      </c>
      <c r="U197" s="223">
        <v>54000000</v>
      </c>
      <c r="V197" s="223"/>
      <c r="W197" s="223"/>
      <c r="X197" s="223"/>
      <c r="Y197" s="223"/>
      <c r="Z197" s="223"/>
      <c r="AA197" s="223"/>
      <c r="AB197" s="223"/>
      <c r="AC197" s="223"/>
      <c r="AD197" s="223">
        <f t="shared" si="15"/>
        <v>55620000</v>
      </c>
      <c r="AE197" s="223">
        <v>55620000</v>
      </c>
      <c r="AF197" s="223"/>
      <c r="AG197" s="223"/>
      <c r="AH197" s="223"/>
      <c r="AI197" s="223"/>
      <c r="AJ197" s="223"/>
      <c r="AK197" s="223"/>
      <c r="AL197" s="223"/>
      <c r="AM197" s="223"/>
      <c r="AN197" s="223">
        <f t="shared" si="17"/>
        <v>59513400</v>
      </c>
      <c r="AO197" s="223">
        <v>59513400</v>
      </c>
      <c r="AP197" s="223"/>
      <c r="AQ197" s="223"/>
      <c r="AR197" s="223"/>
      <c r="AS197" s="223"/>
      <c r="AT197" s="223"/>
      <c r="AU197" s="223"/>
      <c r="AV197" s="223"/>
      <c r="AW197" s="223"/>
      <c r="AX197" s="223">
        <f t="shared" si="14"/>
        <v>65464740.000000007</v>
      </c>
      <c r="AY197" s="223">
        <v>65464740.000000007</v>
      </c>
      <c r="AZ197" s="223"/>
      <c r="BA197" s="223"/>
      <c r="BB197" s="223"/>
      <c r="BC197" s="223"/>
      <c r="BD197" s="223"/>
      <c r="BE197" s="223"/>
      <c r="BF197" s="223">
        <v>0</v>
      </c>
      <c r="BG197" s="223"/>
    </row>
    <row r="198" spans="1:59" s="185" customFormat="1" ht="104" hidden="1" x14ac:dyDescent="0.3">
      <c r="A198" s="213">
        <v>195</v>
      </c>
      <c r="B198" s="230" t="str">
        <f>[4]LT!E$4</f>
        <v>LT2. VALLE DEL CAUCA TERRITORIO DE INTEGRACIÓN SOCIAL PARA LA PAZ</v>
      </c>
      <c r="C198" s="220" t="str">
        <f>[4]LA!F$8</f>
        <v>LA203. DERECHOS HUMANOS, DERECHO INTERNACIONAL HUMANITARIO, PAZ Y RECONCILIACIÓN</v>
      </c>
      <c r="D198" s="220" t="str">
        <f>[4]Pg!$F$18</f>
        <v>Pg20303. Participación: Incidencia Efectiva</v>
      </c>
      <c r="E198" s="220" t="s">
        <v>5090</v>
      </c>
      <c r="F198" s="220" t="s">
        <v>5239</v>
      </c>
      <c r="G198" s="220" t="s">
        <v>1356</v>
      </c>
      <c r="H198" s="220" t="s">
        <v>4575</v>
      </c>
      <c r="I198" s="220" t="s">
        <v>435</v>
      </c>
      <c r="J198" s="220"/>
      <c r="K198" s="220" t="s">
        <v>77</v>
      </c>
      <c r="L198" s="221">
        <v>2</v>
      </c>
      <c r="M198" s="221">
        <v>2019</v>
      </c>
      <c r="N198" s="221">
        <v>2</v>
      </c>
      <c r="O198" s="221">
        <v>2</v>
      </c>
      <c r="P198" s="221">
        <v>2</v>
      </c>
      <c r="Q198" s="221">
        <v>2</v>
      </c>
      <c r="R198" s="222">
        <v>2</v>
      </c>
      <c r="S198" s="223">
        <f t="shared" si="18"/>
        <v>121643480</v>
      </c>
      <c r="T198" s="223">
        <f t="shared" si="16"/>
        <v>28000000</v>
      </c>
      <c r="U198" s="223">
        <v>28000000</v>
      </c>
      <c r="V198" s="223"/>
      <c r="W198" s="223"/>
      <c r="X198" s="223"/>
      <c r="Y198" s="223"/>
      <c r="Z198" s="223"/>
      <c r="AA198" s="223"/>
      <c r="AB198" s="223"/>
      <c r="AC198" s="223"/>
      <c r="AD198" s="223">
        <f t="shared" si="15"/>
        <v>28840000</v>
      </c>
      <c r="AE198" s="223">
        <v>28840000</v>
      </c>
      <c r="AF198" s="223"/>
      <c r="AG198" s="223"/>
      <c r="AH198" s="223"/>
      <c r="AI198" s="223"/>
      <c r="AJ198" s="223"/>
      <c r="AK198" s="223"/>
      <c r="AL198" s="223"/>
      <c r="AM198" s="223"/>
      <c r="AN198" s="223">
        <f t="shared" si="17"/>
        <v>30858800</v>
      </c>
      <c r="AO198" s="223">
        <v>30858800</v>
      </c>
      <c r="AP198" s="223"/>
      <c r="AQ198" s="223"/>
      <c r="AR198" s="223"/>
      <c r="AS198" s="223"/>
      <c r="AT198" s="223"/>
      <c r="AU198" s="223"/>
      <c r="AV198" s="223"/>
      <c r="AW198" s="223"/>
      <c r="AX198" s="223">
        <f t="shared" si="14"/>
        <v>33944680</v>
      </c>
      <c r="AY198" s="223">
        <v>33944680</v>
      </c>
      <c r="AZ198" s="223"/>
      <c r="BA198" s="223"/>
      <c r="BB198" s="223"/>
      <c r="BC198" s="223"/>
      <c r="BD198" s="223"/>
      <c r="BE198" s="223"/>
      <c r="BF198" s="223">
        <v>0</v>
      </c>
      <c r="BG198" s="223"/>
    </row>
    <row r="199" spans="1:59" s="185" customFormat="1" ht="65" hidden="1" x14ac:dyDescent="0.3">
      <c r="A199" s="213">
        <v>196</v>
      </c>
      <c r="B199" s="230" t="str">
        <f>[4]LT!E$4</f>
        <v>LT2. VALLE DEL CAUCA TERRITORIO DE INTEGRACIÓN SOCIAL PARA LA PAZ</v>
      </c>
      <c r="C199" s="220" t="str">
        <f>[4]LA!F$8</f>
        <v>LA203. DERECHOS HUMANOS, DERECHO INTERNACIONAL HUMANITARIO, PAZ Y RECONCILIACIÓN</v>
      </c>
      <c r="D199" s="220" t="str">
        <f>[4]Pg!$F$18</f>
        <v>Pg20303. Participación: Incidencia Efectiva</v>
      </c>
      <c r="E199" s="220" t="s">
        <v>5090</v>
      </c>
      <c r="F199" s="220" t="s">
        <v>5239</v>
      </c>
      <c r="G199" s="220" t="s">
        <v>442</v>
      </c>
      <c r="H199" s="220" t="s">
        <v>4576</v>
      </c>
      <c r="I199" s="220" t="s">
        <v>435</v>
      </c>
      <c r="J199" s="220"/>
      <c r="K199" s="220" t="s">
        <v>85</v>
      </c>
      <c r="L199" s="221">
        <v>0</v>
      </c>
      <c r="M199" s="221">
        <v>2019</v>
      </c>
      <c r="N199" s="221">
        <v>500</v>
      </c>
      <c r="O199" s="221">
        <v>44</v>
      </c>
      <c r="P199" s="221">
        <v>100</v>
      </c>
      <c r="Q199" s="221">
        <v>300</v>
      </c>
      <c r="R199" s="222">
        <v>500</v>
      </c>
      <c r="S199" s="223">
        <f t="shared" si="18"/>
        <v>1060167594.601001</v>
      </c>
      <c r="T199" s="223">
        <f t="shared" si="16"/>
        <v>35000000</v>
      </c>
      <c r="U199" s="223">
        <v>35000000</v>
      </c>
      <c r="V199" s="223"/>
      <c r="W199" s="223"/>
      <c r="X199" s="223"/>
      <c r="Y199" s="223"/>
      <c r="Z199" s="223"/>
      <c r="AA199" s="223"/>
      <c r="AB199" s="223"/>
      <c r="AC199" s="223"/>
      <c r="AD199" s="223">
        <f t="shared" si="15"/>
        <v>336050000</v>
      </c>
      <c r="AE199" s="223">
        <v>336050000</v>
      </c>
      <c r="AF199" s="223"/>
      <c r="AG199" s="223"/>
      <c r="AH199" s="223"/>
      <c r="AI199" s="223"/>
      <c r="AJ199" s="223"/>
      <c r="AK199" s="223"/>
      <c r="AL199" s="223"/>
      <c r="AM199" s="223"/>
      <c r="AN199" s="223">
        <f t="shared" si="17"/>
        <v>338573500</v>
      </c>
      <c r="AO199" s="223">
        <v>338573500</v>
      </c>
      <c r="AP199" s="223"/>
      <c r="AQ199" s="223"/>
      <c r="AR199" s="223"/>
      <c r="AS199" s="223"/>
      <c r="AT199" s="223"/>
      <c r="AU199" s="223"/>
      <c r="AV199" s="223"/>
      <c r="AW199" s="223"/>
      <c r="AX199" s="223">
        <f t="shared" si="14"/>
        <v>350544094.60100102</v>
      </c>
      <c r="AY199" s="223">
        <v>350544094.60100102</v>
      </c>
      <c r="AZ199" s="223"/>
      <c r="BA199" s="223"/>
      <c r="BB199" s="223"/>
      <c r="BC199" s="223"/>
      <c r="BD199" s="223"/>
      <c r="BE199" s="223"/>
      <c r="BF199" s="223">
        <v>0</v>
      </c>
      <c r="BG199" s="223"/>
    </row>
    <row r="200" spans="1:59" s="185" customFormat="1" ht="65" hidden="1" x14ac:dyDescent="0.3">
      <c r="A200" s="213">
        <v>197</v>
      </c>
      <c r="B200" s="230" t="str">
        <f>[4]LT!E$4</f>
        <v>LT2. VALLE DEL CAUCA TERRITORIO DE INTEGRACIÓN SOCIAL PARA LA PAZ</v>
      </c>
      <c r="C200" s="220" t="str">
        <f>[4]LA!F$8</f>
        <v>LA203. DERECHOS HUMANOS, DERECHO INTERNACIONAL HUMANITARIO, PAZ Y RECONCILIACIÓN</v>
      </c>
      <c r="D200" s="220" t="str">
        <f>[4]Pg!$F$18</f>
        <v>Pg20303. Participación: Incidencia Efectiva</v>
      </c>
      <c r="E200" s="220" t="s">
        <v>5090</v>
      </c>
      <c r="F200" s="220" t="s">
        <v>5239</v>
      </c>
      <c r="G200" s="220" t="s">
        <v>444</v>
      </c>
      <c r="H200" s="220" t="s">
        <v>4577</v>
      </c>
      <c r="I200" s="220" t="s">
        <v>435</v>
      </c>
      <c r="J200" s="220"/>
      <c r="K200" s="220" t="s">
        <v>85</v>
      </c>
      <c r="L200" s="221">
        <v>0</v>
      </c>
      <c r="M200" s="221">
        <v>2019</v>
      </c>
      <c r="N200" s="221">
        <v>1</v>
      </c>
      <c r="O200" s="221">
        <v>1</v>
      </c>
      <c r="P200" s="221">
        <v>1</v>
      </c>
      <c r="Q200" s="221">
        <v>1</v>
      </c>
      <c r="R200" s="222">
        <v>1</v>
      </c>
      <c r="S200" s="223">
        <f t="shared" si="18"/>
        <v>147709940</v>
      </c>
      <c r="T200" s="223">
        <f t="shared" si="16"/>
        <v>34000000</v>
      </c>
      <c r="U200" s="223">
        <v>34000000</v>
      </c>
      <c r="V200" s="223"/>
      <c r="W200" s="223"/>
      <c r="X200" s="223"/>
      <c r="Y200" s="223"/>
      <c r="Z200" s="223"/>
      <c r="AA200" s="223"/>
      <c r="AB200" s="223"/>
      <c r="AC200" s="223"/>
      <c r="AD200" s="223">
        <f t="shared" si="15"/>
        <v>35020000</v>
      </c>
      <c r="AE200" s="223">
        <v>35020000</v>
      </c>
      <c r="AF200" s="223"/>
      <c r="AG200" s="223"/>
      <c r="AH200" s="223"/>
      <c r="AI200" s="223"/>
      <c r="AJ200" s="223"/>
      <c r="AK200" s="223"/>
      <c r="AL200" s="223"/>
      <c r="AM200" s="223"/>
      <c r="AN200" s="223">
        <f t="shared" si="17"/>
        <v>37471400</v>
      </c>
      <c r="AO200" s="223">
        <v>37471400</v>
      </c>
      <c r="AP200" s="223"/>
      <c r="AQ200" s="223"/>
      <c r="AR200" s="223"/>
      <c r="AS200" s="223"/>
      <c r="AT200" s="223"/>
      <c r="AU200" s="223"/>
      <c r="AV200" s="223"/>
      <c r="AW200" s="223"/>
      <c r="AX200" s="223">
        <f t="shared" si="14"/>
        <v>41218540</v>
      </c>
      <c r="AY200" s="223">
        <v>41218540</v>
      </c>
      <c r="AZ200" s="223"/>
      <c r="BA200" s="223"/>
      <c r="BB200" s="223"/>
      <c r="BC200" s="223"/>
      <c r="BD200" s="223"/>
      <c r="BE200" s="223"/>
      <c r="BF200" s="223">
        <v>0</v>
      </c>
      <c r="BG200" s="223"/>
    </row>
    <row r="201" spans="1:59" s="185" customFormat="1" ht="65" hidden="1" x14ac:dyDescent="0.3">
      <c r="A201" s="213">
        <v>198</v>
      </c>
      <c r="B201" s="230" t="str">
        <f>[4]LT!E$4</f>
        <v>LT2. VALLE DEL CAUCA TERRITORIO DE INTEGRACIÓN SOCIAL PARA LA PAZ</v>
      </c>
      <c r="C201" s="220" t="str">
        <f>[4]LA!F$8</f>
        <v>LA203. DERECHOS HUMANOS, DERECHO INTERNACIONAL HUMANITARIO, PAZ Y RECONCILIACIÓN</v>
      </c>
      <c r="D201" s="220" t="str">
        <f>[4]Pg!$F$19</f>
        <v>Pg20304. Gobierno Transparente e Íntegro</v>
      </c>
      <c r="E201" s="220" t="s">
        <v>5091</v>
      </c>
      <c r="F201" s="220" t="s">
        <v>5240</v>
      </c>
      <c r="G201" s="220" t="s">
        <v>449</v>
      </c>
      <c r="H201" s="220" t="s">
        <v>4578</v>
      </c>
      <c r="I201" s="220" t="s">
        <v>450</v>
      </c>
      <c r="J201" s="220"/>
      <c r="K201" s="220" t="s">
        <v>85</v>
      </c>
      <c r="L201" s="221">
        <v>600</v>
      </c>
      <c r="M201" s="221">
        <v>2019</v>
      </c>
      <c r="N201" s="221">
        <v>1800</v>
      </c>
      <c r="O201" s="221">
        <v>300</v>
      </c>
      <c r="P201" s="221">
        <v>800</v>
      </c>
      <c r="Q201" s="221">
        <v>1300</v>
      </c>
      <c r="R201" s="222">
        <v>1800</v>
      </c>
      <c r="S201" s="223">
        <f t="shared" si="18"/>
        <v>822116600</v>
      </c>
      <c r="T201" s="223">
        <f t="shared" si="16"/>
        <v>50000000</v>
      </c>
      <c r="U201" s="223">
        <v>50000000</v>
      </c>
      <c r="V201" s="223"/>
      <c r="W201" s="223"/>
      <c r="X201" s="223"/>
      <c r="Y201" s="223"/>
      <c r="Z201" s="223"/>
      <c r="AA201" s="223"/>
      <c r="AB201" s="223"/>
      <c r="AC201" s="223"/>
      <c r="AD201" s="223">
        <f t="shared" si="15"/>
        <v>450000000</v>
      </c>
      <c r="AE201" s="223">
        <v>150000000</v>
      </c>
      <c r="AF201" s="223"/>
      <c r="AG201" s="223"/>
      <c r="AH201" s="223"/>
      <c r="AI201" s="223"/>
      <c r="AJ201" s="223"/>
      <c r="AK201" s="223"/>
      <c r="AL201" s="223">
        <v>300000000</v>
      </c>
      <c r="AM201" s="223"/>
      <c r="AN201" s="223">
        <f t="shared" si="17"/>
        <v>160500000</v>
      </c>
      <c r="AO201" s="223">
        <v>160500000</v>
      </c>
      <c r="AP201" s="223"/>
      <c r="AQ201" s="223"/>
      <c r="AR201" s="223"/>
      <c r="AS201" s="223"/>
      <c r="AT201" s="223"/>
      <c r="AU201" s="223"/>
      <c r="AV201" s="223"/>
      <c r="AW201" s="223"/>
      <c r="AX201" s="223">
        <f t="shared" si="14"/>
        <v>161616600</v>
      </c>
      <c r="AY201" s="223">
        <v>161616600</v>
      </c>
      <c r="AZ201" s="223"/>
      <c r="BA201" s="223"/>
      <c r="BB201" s="223"/>
      <c r="BC201" s="223"/>
      <c r="BD201" s="223"/>
      <c r="BE201" s="223"/>
      <c r="BF201" s="223">
        <v>0</v>
      </c>
      <c r="BG201" s="223"/>
    </row>
    <row r="202" spans="1:59" s="185" customFormat="1" ht="143" hidden="1" x14ac:dyDescent="0.3">
      <c r="A202" s="213">
        <v>199</v>
      </c>
      <c r="B202" s="230" t="str">
        <f>[4]LT!E$4</f>
        <v>LT2. VALLE DEL CAUCA TERRITORIO DE INTEGRACIÓN SOCIAL PARA LA PAZ</v>
      </c>
      <c r="C202" s="220" t="str">
        <f>[4]LA!F$8</f>
        <v>LA203. DERECHOS HUMANOS, DERECHO INTERNACIONAL HUMANITARIO, PAZ Y RECONCILIACIÓN</v>
      </c>
      <c r="D202" s="220" t="str">
        <f>[4]Pg!$F$19</f>
        <v>Pg20304. Gobierno Transparente e Íntegro</v>
      </c>
      <c r="E202" s="220" t="s">
        <v>5091</v>
      </c>
      <c r="F202" s="220" t="s">
        <v>5240</v>
      </c>
      <c r="G202" s="220" t="s">
        <v>1662</v>
      </c>
      <c r="H202" s="220" t="s">
        <v>4579</v>
      </c>
      <c r="I202" s="220" t="s">
        <v>450</v>
      </c>
      <c r="J202" s="220"/>
      <c r="K202" s="220" t="s">
        <v>77</v>
      </c>
      <c r="L202" s="221">
        <v>2</v>
      </c>
      <c r="M202" s="221">
        <v>2019</v>
      </c>
      <c r="N202" s="221">
        <v>2</v>
      </c>
      <c r="O202" s="221">
        <v>2</v>
      </c>
      <c r="P202" s="221">
        <v>2</v>
      </c>
      <c r="Q202" s="221">
        <v>2</v>
      </c>
      <c r="R202" s="222">
        <v>2</v>
      </c>
      <c r="S202" s="223">
        <f t="shared" si="18"/>
        <v>1545804058</v>
      </c>
      <c r="T202" s="223">
        <f t="shared" si="16"/>
        <v>205000000</v>
      </c>
      <c r="U202" s="223">
        <v>205000000</v>
      </c>
      <c r="V202" s="223"/>
      <c r="W202" s="223"/>
      <c r="X202" s="223"/>
      <c r="Y202" s="223"/>
      <c r="Z202" s="223"/>
      <c r="AA202" s="223"/>
      <c r="AB202" s="223"/>
      <c r="AC202" s="223"/>
      <c r="AD202" s="223">
        <f t="shared" si="15"/>
        <v>425580000</v>
      </c>
      <c r="AE202" s="223">
        <v>325580000</v>
      </c>
      <c r="AF202" s="223"/>
      <c r="AG202" s="223"/>
      <c r="AH202" s="223"/>
      <c r="AI202" s="223"/>
      <c r="AJ202" s="223"/>
      <c r="AK202" s="223"/>
      <c r="AL202" s="223">
        <v>100000000</v>
      </c>
      <c r="AM202" s="223"/>
      <c r="AN202" s="223">
        <f t="shared" si="17"/>
        <v>441752040</v>
      </c>
      <c r="AO202" s="223">
        <v>348370600</v>
      </c>
      <c r="AP202" s="223"/>
      <c r="AQ202" s="223"/>
      <c r="AR202" s="223"/>
      <c r="AS202" s="223"/>
      <c r="AT202" s="223"/>
      <c r="AU202" s="223"/>
      <c r="AV202" s="223">
        <v>93381440</v>
      </c>
      <c r="AW202" s="223"/>
      <c r="AX202" s="223">
        <f t="shared" si="14"/>
        <v>473472018</v>
      </c>
      <c r="AY202" s="223">
        <v>398141060.00000006</v>
      </c>
      <c r="AZ202" s="223"/>
      <c r="BA202" s="223"/>
      <c r="BB202" s="223"/>
      <c r="BC202" s="223"/>
      <c r="BD202" s="223"/>
      <c r="BE202" s="223"/>
      <c r="BF202" s="223">
        <v>75330957.99999994</v>
      </c>
      <c r="BG202" s="223"/>
    </row>
    <row r="203" spans="1:59" s="185" customFormat="1" ht="91" hidden="1" x14ac:dyDescent="0.3">
      <c r="A203" s="213">
        <v>200</v>
      </c>
      <c r="B203" s="230" t="str">
        <f>[4]LT!E$4</f>
        <v>LT2. VALLE DEL CAUCA TERRITORIO DE INTEGRACIÓN SOCIAL PARA LA PAZ</v>
      </c>
      <c r="C203" s="220" t="str">
        <f>[4]LA!F$8</f>
        <v>LA203. DERECHOS HUMANOS, DERECHO INTERNACIONAL HUMANITARIO, PAZ Y RECONCILIACIÓN</v>
      </c>
      <c r="D203" s="220" t="str">
        <f>[4]Pg!$F$19</f>
        <v>Pg20304. Gobierno Transparente e Íntegro</v>
      </c>
      <c r="E203" s="220" t="s">
        <v>5091</v>
      </c>
      <c r="F203" s="220" t="s">
        <v>5240</v>
      </c>
      <c r="G203" s="220" t="s">
        <v>451</v>
      </c>
      <c r="H203" s="220" t="s">
        <v>4580</v>
      </c>
      <c r="I203" s="220" t="s">
        <v>450</v>
      </c>
      <c r="J203" s="220"/>
      <c r="K203" s="220" t="s">
        <v>77</v>
      </c>
      <c r="L203" s="221">
        <v>1</v>
      </c>
      <c r="M203" s="221">
        <v>2019</v>
      </c>
      <c r="N203" s="221">
        <v>1</v>
      </c>
      <c r="O203" s="221">
        <v>1</v>
      </c>
      <c r="P203" s="221">
        <v>1</v>
      </c>
      <c r="Q203" s="221">
        <v>1</v>
      </c>
      <c r="R203" s="222">
        <v>1</v>
      </c>
      <c r="S203" s="223">
        <f t="shared" si="18"/>
        <v>1708774140</v>
      </c>
      <c r="T203" s="223">
        <f t="shared" si="16"/>
        <v>403600000</v>
      </c>
      <c r="U203" s="223">
        <v>403600000</v>
      </c>
      <c r="V203" s="223"/>
      <c r="W203" s="223"/>
      <c r="X203" s="223"/>
      <c r="Y203" s="223"/>
      <c r="Z203" s="223"/>
      <c r="AA203" s="223"/>
      <c r="AB203" s="223"/>
      <c r="AC203" s="223"/>
      <c r="AD203" s="223">
        <f t="shared" si="15"/>
        <v>418936800</v>
      </c>
      <c r="AE203" s="223">
        <v>267910000</v>
      </c>
      <c r="AF203" s="223"/>
      <c r="AG203" s="223"/>
      <c r="AH203" s="223"/>
      <c r="AI203" s="223"/>
      <c r="AJ203" s="223"/>
      <c r="AK203" s="223"/>
      <c r="AL203" s="223">
        <f>100000000+51026800</f>
        <v>151026800</v>
      </c>
      <c r="AM203" s="223"/>
      <c r="AN203" s="223">
        <f t="shared" si="17"/>
        <v>434856398</v>
      </c>
      <c r="AO203" s="223">
        <v>286663700</v>
      </c>
      <c r="AP203" s="223"/>
      <c r="AQ203" s="223"/>
      <c r="AR203" s="223"/>
      <c r="AS203" s="223"/>
      <c r="AT203" s="223"/>
      <c r="AU203" s="223"/>
      <c r="AV203" s="223">
        <v>148192698</v>
      </c>
      <c r="AW203" s="223"/>
      <c r="AX203" s="223">
        <f t="shared" si="14"/>
        <v>451380942</v>
      </c>
      <c r="AY203" s="223">
        <v>315330070</v>
      </c>
      <c r="AZ203" s="223"/>
      <c r="BA203" s="223"/>
      <c r="BB203" s="223"/>
      <c r="BC203" s="223"/>
      <c r="BD203" s="223"/>
      <c r="BE203" s="223"/>
      <c r="BF203" s="223">
        <v>136050872</v>
      </c>
      <c r="BG203" s="223"/>
    </row>
    <row r="204" spans="1:59" s="185" customFormat="1" ht="91" hidden="1" x14ac:dyDescent="0.3">
      <c r="A204" s="213">
        <v>201</v>
      </c>
      <c r="B204" s="230" t="str">
        <f>[4]LT!E$4</f>
        <v>LT2. VALLE DEL CAUCA TERRITORIO DE INTEGRACIÓN SOCIAL PARA LA PAZ</v>
      </c>
      <c r="C204" s="220" t="str">
        <f>[4]LA!F$8</f>
        <v>LA203. DERECHOS HUMANOS, DERECHO INTERNACIONAL HUMANITARIO, PAZ Y RECONCILIACIÓN</v>
      </c>
      <c r="D204" s="220" t="str">
        <f>[4]Pg!$F$19</f>
        <v>Pg20304. Gobierno Transparente e Íntegro</v>
      </c>
      <c r="E204" s="220" t="s">
        <v>5091</v>
      </c>
      <c r="F204" s="220" t="s">
        <v>5240</v>
      </c>
      <c r="G204" s="220" t="s">
        <v>452</v>
      </c>
      <c r="H204" s="220" t="s">
        <v>4581</v>
      </c>
      <c r="I204" s="220" t="s">
        <v>450</v>
      </c>
      <c r="J204" s="220"/>
      <c r="K204" s="220" t="s">
        <v>77</v>
      </c>
      <c r="L204" s="221">
        <v>30</v>
      </c>
      <c r="M204" s="221">
        <v>2019</v>
      </c>
      <c r="N204" s="221">
        <v>30</v>
      </c>
      <c r="O204" s="221">
        <v>30</v>
      </c>
      <c r="P204" s="221">
        <v>30</v>
      </c>
      <c r="Q204" s="221">
        <v>30</v>
      </c>
      <c r="R204" s="222">
        <v>30</v>
      </c>
      <c r="S204" s="223">
        <f t="shared" si="18"/>
        <v>2281871657</v>
      </c>
      <c r="T204" s="223">
        <f t="shared" si="16"/>
        <v>586200000</v>
      </c>
      <c r="U204" s="223">
        <v>354438420</v>
      </c>
      <c r="V204" s="223"/>
      <c r="W204" s="223"/>
      <c r="X204" s="223"/>
      <c r="Y204" s="223"/>
      <c r="Z204" s="223"/>
      <c r="AA204" s="223"/>
      <c r="AB204" s="223">
        <v>231761580</v>
      </c>
      <c r="AC204" s="223"/>
      <c r="AD204" s="223">
        <f t="shared" si="15"/>
        <v>408475600</v>
      </c>
      <c r="AE204" s="223">
        <v>208475600</v>
      </c>
      <c r="AF204" s="223"/>
      <c r="AG204" s="223"/>
      <c r="AH204" s="223"/>
      <c r="AI204" s="223"/>
      <c r="AJ204" s="223"/>
      <c r="AK204" s="223"/>
      <c r="AL204" s="223">
        <v>200000000</v>
      </c>
      <c r="AM204" s="223"/>
      <c r="AN204" s="223">
        <f t="shared" si="17"/>
        <v>631597673</v>
      </c>
      <c r="AO204" s="223">
        <v>223068892</v>
      </c>
      <c r="AP204" s="223"/>
      <c r="AQ204" s="223"/>
      <c r="AR204" s="223"/>
      <c r="AS204" s="223"/>
      <c r="AT204" s="223"/>
      <c r="AU204" s="223"/>
      <c r="AV204" s="223">
        <v>408528781</v>
      </c>
      <c r="AW204" s="223"/>
      <c r="AX204" s="223">
        <f t="shared" si="14"/>
        <v>655598384</v>
      </c>
      <c r="AY204" s="223">
        <v>245375781.20000002</v>
      </c>
      <c r="AZ204" s="223"/>
      <c r="BA204" s="223"/>
      <c r="BB204" s="223"/>
      <c r="BC204" s="223"/>
      <c r="BD204" s="223"/>
      <c r="BE204" s="223"/>
      <c r="BF204" s="223">
        <v>410222602.79999995</v>
      </c>
      <c r="BG204" s="223"/>
    </row>
    <row r="205" spans="1:59" s="185" customFormat="1" ht="78" hidden="1" x14ac:dyDescent="0.3">
      <c r="A205" s="213">
        <v>202</v>
      </c>
      <c r="B205" s="230" t="str">
        <f>[4]LT!E$4</f>
        <v>LT2. VALLE DEL CAUCA TERRITORIO DE INTEGRACIÓN SOCIAL PARA LA PAZ</v>
      </c>
      <c r="C205" s="220" t="str">
        <f>[4]LA!F$8</f>
        <v>LA203. DERECHOS HUMANOS, DERECHO INTERNACIONAL HUMANITARIO, PAZ Y RECONCILIACIÓN</v>
      </c>
      <c r="D205" s="220" t="str">
        <f>[4]Pg!$F$19</f>
        <v>Pg20304. Gobierno Transparente e Íntegro</v>
      </c>
      <c r="E205" s="220" t="s">
        <v>5091</v>
      </c>
      <c r="F205" s="220" t="s">
        <v>5240</v>
      </c>
      <c r="G205" s="220" t="s">
        <v>1659</v>
      </c>
      <c r="H205" s="220" t="s">
        <v>4582</v>
      </c>
      <c r="I205" s="220" t="s">
        <v>450</v>
      </c>
      <c r="J205" s="220"/>
      <c r="K205" s="220" t="s">
        <v>85</v>
      </c>
      <c r="L205" s="221">
        <v>0</v>
      </c>
      <c r="M205" s="221">
        <v>2019</v>
      </c>
      <c r="N205" s="221">
        <v>1</v>
      </c>
      <c r="O205" s="221">
        <v>0.1</v>
      </c>
      <c r="P205" s="221">
        <v>0.4</v>
      </c>
      <c r="Q205" s="221">
        <v>0.7</v>
      </c>
      <c r="R205" s="222">
        <v>1</v>
      </c>
      <c r="S205" s="223">
        <f t="shared" si="18"/>
        <v>780694438</v>
      </c>
      <c r="T205" s="223">
        <f t="shared" si="16"/>
        <v>265400000</v>
      </c>
      <c r="U205" s="223">
        <v>265400000</v>
      </c>
      <c r="V205" s="223"/>
      <c r="W205" s="223"/>
      <c r="X205" s="223"/>
      <c r="Y205" s="223"/>
      <c r="Z205" s="223"/>
      <c r="AA205" s="223"/>
      <c r="AB205" s="223"/>
      <c r="AC205" s="223"/>
      <c r="AD205" s="223">
        <f t="shared" si="15"/>
        <v>165400000</v>
      </c>
      <c r="AE205" s="223">
        <v>115400000</v>
      </c>
      <c r="AF205" s="223"/>
      <c r="AG205" s="223"/>
      <c r="AH205" s="223"/>
      <c r="AI205" s="223"/>
      <c r="AJ205" s="223"/>
      <c r="AK205" s="223"/>
      <c r="AL205" s="223">
        <v>50000000</v>
      </c>
      <c r="AM205" s="223"/>
      <c r="AN205" s="223">
        <f t="shared" si="17"/>
        <v>171685200</v>
      </c>
      <c r="AO205" s="223">
        <v>123478000</v>
      </c>
      <c r="AP205" s="223"/>
      <c r="AQ205" s="223"/>
      <c r="AR205" s="223"/>
      <c r="AS205" s="223"/>
      <c r="AT205" s="223"/>
      <c r="AU205" s="223"/>
      <c r="AV205" s="223">
        <v>48207200</v>
      </c>
      <c r="AW205" s="223"/>
      <c r="AX205" s="223">
        <f t="shared" si="14"/>
        <v>178209238</v>
      </c>
      <c r="AY205" s="223">
        <v>135825800</v>
      </c>
      <c r="AZ205" s="223"/>
      <c r="BA205" s="223"/>
      <c r="BB205" s="223"/>
      <c r="BC205" s="223"/>
      <c r="BD205" s="223"/>
      <c r="BE205" s="223"/>
      <c r="BF205" s="223">
        <v>42383438</v>
      </c>
      <c r="BG205" s="223"/>
    </row>
    <row r="206" spans="1:59" s="185" customFormat="1" ht="195" hidden="1" x14ac:dyDescent="0.3">
      <c r="A206" s="213">
        <v>203</v>
      </c>
      <c r="B206" s="230" t="str">
        <f>[4]LT!E$4</f>
        <v>LT2. VALLE DEL CAUCA TERRITORIO DE INTEGRACIÓN SOCIAL PARA LA PAZ</v>
      </c>
      <c r="C206" s="220" t="str">
        <f>[4]LA!F$8</f>
        <v>LA203. DERECHOS HUMANOS, DERECHO INTERNACIONAL HUMANITARIO, PAZ Y RECONCILIACIÓN</v>
      </c>
      <c r="D206" s="220" t="str">
        <f>[4]Pg!$F$19</f>
        <v>Pg20304. Gobierno Transparente e Íntegro</v>
      </c>
      <c r="E206" s="220" t="s">
        <v>5091</v>
      </c>
      <c r="F206" s="220" t="s">
        <v>5240</v>
      </c>
      <c r="G206" s="220" t="s">
        <v>1661</v>
      </c>
      <c r="H206" s="220" t="s">
        <v>4583</v>
      </c>
      <c r="I206" s="220" t="s">
        <v>450</v>
      </c>
      <c r="J206" s="220"/>
      <c r="K206" s="220" t="s">
        <v>85</v>
      </c>
      <c r="L206" s="221">
        <v>0</v>
      </c>
      <c r="M206" s="221">
        <v>2019</v>
      </c>
      <c r="N206" s="221">
        <v>1</v>
      </c>
      <c r="O206" s="221">
        <v>0.1</v>
      </c>
      <c r="P206" s="221">
        <v>0.4</v>
      </c>
      <c r="Q206" s="221">
        <v>0.7</v>
      </c>
      <c r="R206" s="222">
        <v>1</v>
      </c>
      <c r="S206" s="223">
        <f t="shared" si="18"/>
        <v>1095715429</v>
      </c>
      <c r="T206" s="223">
        <f t="shared" si="16"/>
        <v>258800000</v>
      </c>
      <c r="U206" s="223">
        <v>258800000</v>
      </c>
      <c r="V206" s="223"/>
      <c r="W206" s="223"/>
      <c r="X206" s="223"/>
      <c r="Y206" s="223"/>
      <c r="Z206" s="223"/>
      <c r="AA206" s="223"/>
      <c r="AB206" s="223"/>
      <c r="AC206" s="223"/>
      <c r="AD206" s="223">
        <f t="shared" si="15"/>
        <v>268634400</v>
      </c>
      <c r="AE206" s="223">
        <v>168634400</v>
      </c>
      <c r="AF206" s="223"/>
      <c r="AG206" s="223"/>
      <c r="AH206" s="223"/>
      <c r="AI206" s="223"/>
      <c r="AJ206" s="223"/>
      <c r="AK206" s="223"/>
      <c r="AL206" s="223">
        <v>100000000</v>
      </c>
      <c r="AM206" s="223"/>
      <c r="AN206" s="223">
        <f t="shared" si="17"/>
        <v>278842507</v>
      </c>
      <c r="AO206" s="223">
        <v>180438808</v>
      </c>
      <c r="AP206" s="223"/>
      <c r="AQ206" s="223"/>
      <c r="AR206" s="223"/>
      <c r="AS206" s="223"/>
      <c r="AT206" s="223"/>
      <c r="AU206" s="223"/>
      <c r="AV206" s="223">
        <v>98403699</v>
      </c>
      <c r="AW206" s="223"/>
      <c r="AX206" s="223">
        <f t="shared" ref="AX206:AX269" si="19">SUM(AY206:BG206)</f>
        <v>289438522</v>
      </c>
      <c r="AY206" s="223">
        <v>198482688.80000001</v>
      </c>
      <c r="AZ206" s="223"/>
      <c r="BA206" s="223"/>
      <c r="BB206" s="223"/>
      <c r="BC206" s="223"/>
      <c r="BD206" s="223"/>
      <c r="BE206" s="223"/>
      <c r="BF206" s="223">
        <v>90955833.199999988</v>
      </c>
      <c r="BG206" s="223"/>
    </row>
    <row r="207" spans="1:59" s="185" customFormat="1" ht="52" hidden="1" x14ac:dyDescent="0.3">
      <c r="A207" s="213">
        <v>204</v>
      </c>
      <c r="B207" s="230" t="str">
        <f>[4]LT!E$4</f>
        <v>LT2. VALLE DEL CAUCA TERRITORIO DE INTEGRACIÓN SOCIAL PARA LA PAZ</v>
      </c>
      <c r="C207" s="220" t="str">
        <f>[4]LA!F$9</f>
        <v>LA204. MODELO DE GESTIÓN TERRITORIAL PARA LA PAZ Y LA RECONCILIACIÓN</v>
      </c>
      <c r="D207" s="220" t="str">
        <f>[4]Pg!$F$20</f>
        <v>Pg20401. Consolidación de la Paz Territorial</v>
      </c>
      <c r="E207" s="220" t="s">
        <v>5092</v>
      </c>
      <c r="F207" s="220" t="s">
        <v>5241</v>
      </c>
      <c r="G207" s="220" t="s">
        <v>456</v>
      </c>
      <c r="H207" s="220" t="s">
        <v>4584</v>
      </c>
      <c r="I207" s="220" t="s">
        <v>258</v>
      </c>
      <c r="J207" s="220"/>
      <c r="K207" s="220" t="s">
        <v>77</v>
      </c>
      <c r="L207" s="221">
        <v>1</v>
      </c>
      <c r="M207" s="221">
        <v>2019</v>
      </c>
      <c r="N207" s="221">
        <v>1</v>
      </c>
      <c r="O207" s="221">
        <v>1</v>
      </c>
      <c r="P207" s="221">
        <v>1</v>
      </c>
      <c r="Q207" s="221">
        <v>1</v>
      </c>
      <c r="R207" s="222">
        <v>1</v>
      </c>
      <c r="S207" s="223">
        <f t="shared" si="18"/>
        <v>399900000</v>
      </c>
      <c r="T207" s="223">
        <f t="shared" si="16"/>
        <v>99900000</v>
      </c>
      <c r="U207" s="223">
        <v>44000000</v>
      </c>
      <c r="V207" s="223"/>
      <c r="W207" s="223"/>
      <c r="X207" s="223"/>
      <c r="Y207" s="223"/>
      <c r="Z207" s="223"/>
      <c r="AA207" s="223"/>
      <c r="AB207" s="223">
        <v>55900000</v>
      </c>
      <c r="AC207" s="223"/>
      <c r="AD207" s="223">
        <f t="shared" si="15"/>
        <v>100000000</v>
      </c>
      <c r="AE207" s="223">
        <v>44100000</v>
      </c>
      <c r="AF207" s="223"/>
      <c r="AG207" s="223"/>
      <c r="AH207" s="223"/>
      <c r="AI207" s="223"/>
      <c r="AJ207" s="223"/>
      <c r="AK207" s="223"/>
      <c r="AL207" s="223">
        <v>55900000</v>
      </c>
      <c r="AM207" s="223"/>
      <c r="AN207" s="223">
        <f t="shared" si="17"/>
        <v>100000000</v>
      </c>
      <c r="AO207" s="223">
        <v>44100000</v>
      </c>
      <c r="AP207" s="223"/>
      <c r="AQ207" s="223"/>
      <c r="AR207" s="223"/>
      <c r="AS207" s="223"/>
      <c r="AT207" s="223"/>
      <c r="AU207" s="223"/>
      <c r="AV207" s="223">
        <v>55900000</v>
      </c>
      <c r="AW207" s="223"/>
      <c r="AX207" s="223">
        <f t="shared" si="19"/>
        <v>100000000</v>
      </c>
      <c r="AY207" s="223">
        <v>44100000</v>
      </c>
      <c r="AZ207" s="223"/>
      <c r="BA207" s="223"/>
      <c r="BB207" s="223"/>
      <c r="BC207" s="223"/>
      <c r="BD207" s="223"/>
      <c r="BE207" s="223"/>
      <c r="BF207" s="223">
        <v>55900000</v>
      </c>
      <c r="BG207" s="223"/>
    </row>
    <row r="208" spans="1:59" s="185" customFormat="1" ht="52" hidden="1" x14ac:dyDescent="0.3">
      <c r="A208" s="213">
        <v>205</v>
      </c>
      <c r="B208" s="230" t="str">
        <f>[4]LT!E$4</f>
        <v>LT2. VALLE DEL CAUCA TERRITORIO DE INTEGRACIÓN SOCIAL PARA LA PAZ</v>
      </c>
      <c r="C208" s="220" t="str">
        <f>[4]LA!F$9</f>
        <v>LA204. MODELO DE GESTIÓN TERRITORIAL PARA LA PAZ Y LA RECONCILIACIÓN</v>
      </c>
      <c r="D208" s="220" t="str">
        <f>[4]Pg!$F$20</f>
        <v>Pg20401. Consolidación de la Paz Territorial</v>
      </c>
      <c r="E208" s="220" t="s">
        <v>5092</v>
      </c>
      <c r="F208" s="220" t="s">
        <v>5242</v>
      </c>
      <c r="G208" s="220" t="s">
        <v>1357</v>
      </c>
      <c r="H208" s="220" t="s">
        <v>4585</v>
      </c>
      <c r="I208" s="220" t="s">
        <v>258</v>
      </c>
      <c r="J208" s="220"/>
      <c r="K208" s="220" t="s">
        <v>77</v>
      </c>
      <c r="L208" s="221">
        <v>1</v>
      </c>
      <c r="M208" s="221">
        <v>2019</v>
      </c>
      <c r="N208" s="221">
        <v>1</v>
      </c>
      <c r="O208" s="221">
        <v>1</v>
      </c>
      <c r="P208" s="221">
        <v>1</v>
      </c>
      <c r="Q208" s="221">
        <v>1</v>
      </c>
      <c r="R208" s="222">
        <v>1</v>
      </c>
      <c r="S208" s="223">
        <f t="shared" si="18"/>
        <v>399490000</v>
      </c>
      <c r="T208" s="223">
        <f t="shared" si="16"/>
        <v>99490000</v>
      </c>
      <c r="U208" s="223">
        <v>48000000</v>
      </c>
      <c r="V208" s="223"/>
      <c r="W208" s="223"/>
      <c r="X208" s="223"/>
      <c r="Y208" s="223"/>
      <c r="Z208" s="223"/>
      <c r="AA208" s="223"/>
      <c r="AB208" s="223">
        <v>51490000</v>
      </c>
      <c r="AC208" s="223"/>
      <c r="AD208" s="223">
        <f t="shared" si="15"/>
        <v>100000000</v>
      </c>
      <c r="AE208" s="223">
        <v>30000000</v>
      </c>
      <c r="AF208" s="223"/>
      <c r="AG208" s="223"/>
      <c r="AH208" s="223"/>
      <c r="AI208" s="223"/>
      <c r="AJ208" s="223"/>
      <c r="AK208" s="223"/>
      <c r="AL208" s="223">
        <v>70000000</v>
      </c>
      <c r="AM208" s="223"/>
      <c r="AN208" s="223">
        <f t="shared" si="17"/>
        <v>100000000</v>
      </c>
      <c r="AO208" s="223">
        <v>30000000</v>
      </c>
      <c r="AP208" s="223"/>
      <c r="AQ208" s="223"/>
      <c r="AR208" s="223"/>
      <c r="AS208" s="223"/>
      <c r="AT208" s="223"/>
      <c r="AU208" s="223"/>
      <c r="AV208" s="223">
        <v>70000000</v>
      </c>
      <c r="AW208" s="223"/>
      <c r="AX208" s="223">
        <f t="shared" si="19"/>
        <v>100000000</v>
      </c>
      <c r="AY208" s="223">
        <v>30000000</v>
      </c>
      <c r="AZ208" s="223"/>
      <c r="BA208" s="223"/>
      <c r="BB208" s="223"/>
      <c r="BC208" s="223"/>
      <c r="BD208" s="223"/>
      <c r="BE208" s="223"/>
      <c r="BF208" s="223">
        <v>70000000</v>
      </c>
      <c r="BG208" s="223"/>
    </row>
    <row r="209" spans="1:59" s="185" customFormat="1" ht="52" hidden="1" x14ac:dyDescent="0.3">
      <c r="A209" s="213">
        <v>206</v>
      </c>
      <c r="B209" s="230" t="str">
        <f>[4]LT!E$4</f>
        <v>LT2. VALLE DEL CAUCA TERRITORIO DE INTEGRACIÓN SOCIAL PARA LA PAZ</v>
      </c>
      <c r="C209" s="220" t="str">
        <f>[4]LA!F$9</f>
        <v>LA204. MODELO DE GESTIÓN TERRITORIAL PARA LA PAZ Y LA RECONCILIACIÓN</v>
      </c>
      <c r="D209" s="220" t="str">
        <f>[4]Pg!$F$20</f>
        <v>Pg20401. Consolidación de la Paz Territorial</v>
      </c>
      <c r="E209" s="220" t="s">
        <v>5092</v>
      </c>
      <c r="F209" s="220" t="s">
        <v>5243</v>
      </c>
      <c r="G209" s="220" t="s">
        <v>461</v>
      </c>
      <c r="H209" s="220" t="s">
        <v>4586</v>
      </c>
      <c r="I209" s="220" t="s">
        <v>258</v>
      </c>
      <c r="J209" s="220"/>
      <c r="K209" s="220" t="s">
        <v>85</v>
      </c>
      <c r="L209" s="221">
        <v>1</v>
      </c>
      <c r="M209" s="221">
        <v>2019</v>
      </c>
      <c r="N209" s="221">
        <v>3</v>
      </c>
      <c r="O209" s="221">
        <v>0</v>
      </c>
      <c r="P209" s="221">
        <v>1</v>
      </c>
      <c r="Q209" s="221">
        <v>2</v>
      </c>
      <c r="R209" s="222">
        <v>3</v>
      </c>
      <c r="S209" s="223">
        <f t="shared" si="18"/>
        <v>400000000</v>
      </c>
      <c r="T209" s="223">
        <f t="shared" si="16"/>
        <v>100000000</v>
      </c>
      <c r="U209" s="223"/>
      <c r="V209" s="223"/>
      <c r="W209" s="223"/>
      <c r="X209" s="223"/>
      <c r="Y209" s="223"/>
      <c r="Z209" s="223"/>
      <c r="AA209" s="223"/>
      <c r="AB209" s="223">
        <v>100000000</v>
      </c>
      <c r="AC209" s="223"/>
      <c r="AD209" s="223">
        <f t="shared" si="15"/>
        <v>100000000</v>
      </c>
      <c r="AE209" s="223">
        <v>50000000</v>
      </c>
      <c r="AF209" s="223"/>
      <c r="AG209" s="223"/>
      <c r="AH209" s="223"/>
      <c r="AI209" s="223"/>
      <c r="AJ209" s="223"/>
      <c r="AK209" s="223"/>
      <c r="AL209" s="223">
        <v>50000000</v>
      </c>
      <c r="AM209" s="223"/>
      <c r="AN209" s="223">
        <f t="shared" si="17"/>
        <v>100000000</v>
      </c>
      <c r="AO209" s="223">
        <v>50000000</v>
      </c>
      <c r="AP209" s="223"/>
      <c r="AQ209" s="223"/>
      <c r="AR209" s="223"/>
      <c r="AS209" s="223"/>
      <c r="AT209" s="223"/>
      <c r="AU209" s="223"/>
      <c r="AV209" s="223">
        <v>50000000</v>
      </c>
      <c r="AW209" s="223"/>
      <c r="AX209" s="223">
        <f t="shared" si="19"/>
        <v>100000000</v>
      </c>
      <c r="AY209" s="223">
        <v>50000000</v>
      </c>
      <c r="AZ209" s="223"/>
      <c r="BA209" s="223"/>
      <c r="BB209" s="223"/>
      <c r="BC209" s="223"/>
      <c r="BD209" s="223"/>
      <c r="BE209" s="223"/>
      <c r="BF209" s="223">
        <v>50000000</v>
      </c>
      <c r="BG209" s="223"/>
    </row>
    <row r="210" spans="1:59" s="185" customFormat="1" ht="65" hidden="1" x14ac:dyDescent="0.3">
      <c r="A210" s="213">
        <v>207</v>
      </c>
      <c r="B210" s="230" t="str">
        <f>[4]LT!E$4</f>
        <v>LT2. VALLE DEL CAUCA TERRITORIO DE INTEGRACIÓN SOCIAL PARA LA PAZ</v>
      </c>
      <c r="C210" s="220" t="str">
        <f>[4]LA!F$9</f>
        <v>LA204. MODELO DE GESTIÓN TERRITORIAL PARA LA PAZ Y LA RECONCILIACIÓN</v>
      </c>
      <c r="D210" s="220" t="str">
        <f>[4]Pg!$F$20</f>
        <v>Pg20401. Consolidación de la Paz Territorial</v>
      </c>
      <c r="E210" s="220" t="s">
        <v>5092</v>
      </c>
      <c r="F210" s="220" t="s">
        <v>5244</v>
      </c>
      <c r="G210" s="220" t="s">
        <v>1358</v>
      </c>
      <c r="H210" s="220" t="s">
        <v>4587</v>
      </c>
      <c r="I210" s="220" t="s">
        <v>258</v>
      </c>
      <c r="J210" s="220"/>
      <c r="K210" s="220" t="s">
        <v>298</v>
      </c>
      <c r="L210" s="221">
        <v>1</v>
      </c>
      <c r="M210" s="221">
        <v>2019</v>
      </c>
      <c r="N210" s="221">
        <v>1</v>
      </c>
      <c r="O210" s="221">
        <v>1</v>
      </c>
      <c r="P210" s="221">
        <v>1</v>
      </c>
      <c r="Q210" s="221">
        <v>1</v>
      </c>
      <c r="R210" s="222">
        <v>1</v>
      </c>
      <c r="S210" s="223">
        <f t="shared" si="18"/>
        <v>1615290881</v>
      </c>
      <c r="T210" s="223">
        <f t="shared" si="16"/>
        <v>400000000</v>
      </c>
      <c r="U210" s="223">
        <v>400000000</v>
      </c>
      <c r="V210" s="223"/>
      <c r="W210" s="223"/>
      <c r="X210" s="223"/>
      <c r="Y210" s="223"/>
      <c r="Z210" s="223"/>
      <c r="AA210" s="223"/>
      <c r="AB210" s="223"/>
      <c r="AC210" s="223"/>
      <c r="AD210" s="223">
        <f t="shared" si="15"/>
        <v>408000000</v>
      </c>
      <c r="AE210" s="223">
        <v>300000000</v>
      </c>
      <c r="AF210" s="223"/>
      <c r="AG210" s="223"/>
      <c r="AH210" s="223"/>
      <c r="AI210" s="223"/>
      <c r="AJ210" s="223"/>
      <c r="AK210" s="223"/>
      <c r="AL210" s="223">
        <v>108000000</v>
      </c>
      <c r="AM210" s="223"/>
      <c r="AN210" s="223">
        <f t="shared" si="17"/>
        <v>399290881</v>
      </c>
      <c r="AO210" s="223">
        <v>291290881</v>
      </c>
      <c r="AP210" s="223"/>
      <c r="AQ210" s="223"/>
      <c r="AR210" s="223"/>
      <c r="AS210" s="223"/>
      <c r="AT210" s="223"/>
      <c r="AU210" s="223"/>
      <c r="AV210" s="223">
        <v>108000000</v>
      </c>
      <c r="AW210" s="223"/>
      <c r="AX210" s="223">
        <f t="shared" si="19"/>
        <v>408000000</v>
      </c>
      <c r="AY210" s="223">
        <v>300000000</v>
      </c>
      <c r="AZ210" s="223"/>
      <c r="BA210" s="223"/>
      <c r="BB210" s="223"/>
      <c r="BC210" s="223"/>
      <c r="BD210" s="223"/>
      <c r="BE210" s="223"/>
      <c r="BF210" s="223">
        <v>108000000</v>
      </c>
      <c r="BG210" s="223"/>
    </row>
    <row r="211" spans="1:59" s="185" customFormat="1" ht="52" hidden="1" x14ac:dyDescent="0.3">
      <c r="A211" s="213">
        <v>208</v>
      </c>
      <c r="B211" s="230" t="str">
        <f>[4]LT!E$4</f>
        <v>LT2. VALLE DEL CAUCA TERRITORIO DE INTEGRACIÓN SOCIAL PARA LA PAZ</v>
      </c>
      <c r="C211" s="220" t="str">
        <f>[4]LA!F$9</f>
        <v>LA204. MODELO DE GESTIÓN TERRITORIAL PARA LA PAZ Y LA RECONCILIACIÓN</v>
      </c>
      <c r="D211" s="220" t="str">
        <f>[4]Pg!$F$21</f>
        <v>Pg20402. Implementación de Acuerdos y Construcción y Paz</v>
      </c>
      <c r="E211" s="220" t="s">
        <v>5093</v>
      </c>
      <c r="F211" s="220" t="s">
        <v>5245</v>
      </c>
      <c r="G211" s="220" t="s">
        <v>1361</v>
      </c>
      <c r="H211" s="220" t="s">
        <v>4588</v>
      </c>
      <c r="I211" s="220" t="s">
        <v>258</v>
      </c>
      <c r="J211" s="220"/>
      <c r="K211" s="220" t="s">
        <v>189</v>
      </c>
      <c r="L211" s="221">
        <v>9</v>
      </c>
      <c r="M211" s="221">
        <v>2019</v>
      </c>
      <c r="N211" s="221">
        <v>5</v>
      </c>
      <c r="O211" s="221">
        <v>0</v>
      </c>
      <c r="P211" s="221">
        <v>2</v>
      </c>
      <c r="Q211" s="221">
        <v>4</v>
      </c>
      <c r="R211" s="222">
        <v>5</v>
      </c>
      <c r="S211" s="223">
        <f t="shared" si="18"/>
        <v>800000000</v>
      </c>
      <c r="T211" s="223">
        <f t="shared" si="16"/>
        <v>200000000</v>
      </c>
      <c r="U211" s="223"/>
      <c r="V211" s="223"/>
      <c r="W211" s="223"/>
      <c r="X211" s="223"/>
      <c r="Y211" s="223"/>
      <c r="Z211" s="223"/>
      <c r="AA211" s="223"/>
      <c r="AB211" s="223">
        <v>200000000</v>
      </c>
      <c r="AC211" s="223"/>
      <c r="AD211" s="223">
        <f t="shared" si="15"/>
        <v>200000000</v>
      </c>
      <c r="AE211" s="223">
        <v>50000000</v>
      </c>
      <c r="AF211" s="223"/>
      <c r="AG211" s="223"/>
      <c r="AH211" s="223"/>
      <c r="AI211" s="223"/>
      <c r="AJ211" s="223"/>
      <c r="AK211" s="223"/>
      <c r="AL211" s="223">
        <v>150000000</v>
      </c>
      <c r="AM211" s="223"/>
      <c r="AN211" s="223">
        <f t="shared" si="17"/>
        <v>200000000</v>
      </c>
      <c r="AO211" s="223">
        <v>100000000</v>
      </c>
      <c r="AP211" s="223"/>
      <c r="AQ211" s="223"/>
      <c r="AR211" s="223"/>
      <c r="AS211" s="223"/>
      <c r="AT211" s="223"/>
      <c r="AU211" s="223"/>
      <c r="AV211" s="223">
        <v>100000000</v>
      </c>
      <c r="AW211" s="223"/>
      <c r="AX211" s="223">
        <f t="shared" si="19"/>
        <v>200000000</v>
      </c>
      <c r="AY211" s="223">
        <v>100000000</v>
      </c>
      <c r="AZ211" s="223"/>
      <c r="BA211" s="223"/>
      <c r="BB211" s="223"/>
      <c r="BC211" s="223"/>
      <c r="BD211" s="223"/>
      <c r="BE211" s="223"/>
      <c r="BF211" s="223">
        <v>100000000</v>
      </c>
      <c r="BG211" s="223"/>
    </row>
    <row r="212" spans="1:59" s="185" customFormat="1" ht="104" hidden="1" x14ac:dyDescent="0.3">
      <c r="A212" s="213">
        <v>209</v>
      </c>
      <c r="B212" s="230" t="str">
        <f>[4]LT!E$4</f>
        <v>LT2. VALLE DEL CAUCA TERRITORIO DE INTEGRACIÓN SOCIAL PARA LA PAZ</v>
      </c>
      <c r="C212" s="220" t="str">
        <f>[4]LA!F$9</f>
        <v>LA204. MODELO DE GESTIÓN TERRITORIAL PARA LA PAZ Y LA RECONCILIACIÓN</v>
      </c>
      <c r="D212" s="220" t="str">
        <f>[4]Pg!$F$21</f>
        <v>Pg20402. Implementación de Acuerdos y Construcción y Paz</v>
      </c>
      <c r="E212" s="220" t="s">
        <v>5093</v>
      </c>
      <c r="F212" s="220" t="s">
        <v>5245</v>
      </c>
      <c r="G212" s="249" t="s">
        <v>465</v>
      </c>
      <c r="H212" s="220" t="s">
        <v>4589</v>
      </c>
      <c r="I212" s="220" t="s">
        <v>317</v>
      </c>
      <c r="J212" s="220"/>
      <c r="K212" s="220" t="s">
        <v>85</v>
      </c>
      <c r="L212" s="221">
        <v>0</v>
      </c>
      <c r="M212" s="221">
        <v>2019</v>
      </c>
      <c r="N212" s="221">
        <v>3</v>
      </c>
      <c r="O212" s="221">
        <v>0</v>
      </c>
      <c r="P212" s="221">
        <v>1</v>
      </c>
      <c r="Q212" s="221">
        <v>2</v>
      </c>
      <c r="R212" s="222">
        <v>3</v>
      </c>
      <c r="S212" s="223">
        <f t="shared" si="18"/>
        <v>600000000</v>
      </c>
      <c r="T212" s="223">
        <f t="shared" si="16"/>
        <v>0</v>
      </c>
      <c r="U212" s="223"/>
      <c r="V212" s="223"/>
      <c r="W212" s="223"/>
      <c r="X212" s="223"/>
      <c r="Y212" s="223"/>
      <c r="Z212" s="223"/>
      <c r="AA212" s="223"/>
      <c r="AB212" s="223"/>
      <c r="AC212" s="223"/>
      <c r="AD212" s="223">
        <f t="shared" si="15"/>
        <v>200000000</v>
      </c>
      <c r="AE212" s="223"/>
      <c r="AF212" s="223"/>
      <c r="AG212" s="223"/>
      <c r="AH212" s="223"/>
      <c r="AI212" s="223"/>
      <c r="AJ212" s="223"/>
      <c r="AK212" s="223"/>
      <c r="AL212" s="223">
        <v>200000000</v>
      </c>
      <c r="AM212" s="223"/>
      <c r="AN212" s="223">
        <f t="shared" si="17"/>
        <v>200000000</v>
      </c>
      <c r="AO212" s="223"/>
      <c r="AP212" s="223"/>
      <c r="AQ212" s="223"/>
      <c r="AR212" s="223"/>
      <c r="AS212" s="223"/>
      <c r="AT212" s="223"/>
      <c r="AU212" s="223"/>
      <c r="AV212" s="223">
        <v>200000000</v>
      </c>
      <c r="AW212" s="223"/>
      <c r="AX212" s="223">
        <f t="shared" si="19"/>
        <v>200000000</v>
      </c>
      <c r="AY212" s="223"/>
      <c r="AZ212" s="223"/>
      <c r="BA212" s="223"/>
      <c r="BB212" s="223"/>
      <c r="BC212" s="223"/>
      <c r="BD212" s="223"/>
      <c r="BE212" s="223"/>
      <c r="BF212" s="223">
        <v>200000000</v>
      </c>
      <c r="BG212" s="223"/>
    </row>
    <row r="213" spans="1:59" s="185" customFormat="1" ht="52" hidden="1" x14ac:dyDescent="0.3">
      <c r="A213" s="213">
        <v>210</v>
      </c>
      <c r="B213" s="230" t="str">
        <f>[4]LT!E$4</f>
        <v>LT2. VALLE DEL CAUCA TERRITORIO DE INTEGRACIÓN SOCIAL PARA LA PAZ</v>
      </c>
      <c r="C213" s="220" t="str">
        <f>[4]LA!F$9</f>
        <v>LA204. MODELO DE GESTIÓN TERRITORIAL PARA LA PAZ Y LA RECONCILIACIÓN</v>
      </c>
      <c r="D213" s="220" t="str">
        <f>[4]Pg!$F$21</f>
        <v>Pg20402. Implementación de Acuerdos y Construcción y Paz</v>
      </c>
      <c r="E213" s="220" t="s">
        <v>5093</v>
      </c>
      <c r="F213" s="220" t="s">
        <v>5245</v>
      </c>
      <c r="G213" s="220" t="s">
        <v>1363</v>
      </c>
      <c r="H213" s="220" t="s">
        <v>4590</v>
      </c>
      <c r="I213" s="220" t="s">
        <v>258</v>
      </c>
      <c r="J213" s="220"/>
      <c r="K213" s="220" t="s">
        <v>85</v>
      </c>
      <c r="L213" s="221">
        <v>0</v>
      </c>
      <c r="M213" s="221">
        <v>2019</v>
      </c>
      <c r="N213" s="221">
        <v>3</v>
      </c>
      <c r="O213" s="221">
        <v>3</v>
      </c>
      <c r="P213" s="221">
        <v>3</v>
      </c>
      <c r="Q213" s="221">
        <v>3</v>
      </c>
      <c r="R213" s="222">
        <v>3</v>
      </c>
      <c r="S213" s="223">
        <f t="shared" si="18"/>
        <v>400000000</v>
      </c>
      <c r="T213" s="223">
        <f t="shared" si="16"/>
        <v>100000000</v>
      </c>
      <c r="U213" s="223"/>
      <c r="V213" s="223"/>
      <c r="W213" s="223"/>
      <c r="X213" s="223"/>
      <c r="Y213" s="223"/>
      <c r="Z213" s="223"/>
      <c r="AA213" s="223"/>
      <c r="AB213" s="223">
        <v>100000000</v>
      </c>
      <c r="AC213" s="223"/>
      <c r="AD213" s="223">
        <f t="shared" si="15"/>
        <v>100000000</v>
      </c>
      <c r="AE213" s="223">
        <v>20000000</v>
      </c>
      <c r="AF213" s="223"/>
      <c r="AG213" s="223"/>
      <c r="AH213" s="223"/>
      <c r="AI213" s="223"/>
      <c r="AJ213" s="223"/>
      <c r="AK213" s="223"/>
      <c r="AL213" s="223">
        <v>80000000</v>
      </c>
      <c r="AM213" s="223"/>
      <c r="AN213" s="223">
        <f t="shared" si="17"/>
        <v>100000000</v>
      </c>
      <c r="AO213" s="223">
        <v>20000000</v>
      </c>
      <c r="AP213" s="223"/>
      <c r="AQ213" s="223"/>
      <c r="AR213" s="223"/>
      <c r="AS213" s="223"/>
      <c r="AT213" s="223"/>
      <c r="AU213" s="223"/>
      <c r="AV213" s="223">
        <v>80000000</v>
      </c>
      <c r="AW213" s="223"/>
      <c r="AX213" s="223">
        <f t="shared" si="19"/>
        <v>100000000</v>
      </c>
      <c r="AY213" s="223">
        <v>20000000</v>
      </c>
      <c r="AZ213" s="223"/>
      <c r="BA213" s="223"/>
      <c r="BB213" s="223"/>
      <c r="BC213" s="223"/>
      <c r="BD213" s="223"/>
      <c r="BE213" s="223"/>
      <c r="BF213" s="223">
        <v>80000000</v>
      </c>
      <c r="BG213" s="223"/>
    </row>
    <row r="214" spans="1:59" s="185" customFormat="1" ht="78" hidden="1" x14ac:dyDescent="0.3">
      <c r="A214" s="213">
        <v>211</v>
      </c>
      <c r="B214" s="230" t="str">
        <f>[4]LT!E$4</f>
        <v>LT2. VALLE DEL CAUCA TERRITORIO DE INTEGRACIÓN SOCIAL PARA LA PAZ</v>
      </c>
      <c r="C214" s="220" t="str">
        <f>[4]LA!F$10</f>
        <v>LA205. REINCORPORADOS Y EXCOMBATIENTES</v>
      </c>
      <c r="D214" s="220" t="str">
        <f>[4]Pg!$F$22</f>
        <v>Pg20501. Atención Integral con Enfoque Diferencial y Étnico a la Población Reincorporada</v>
      </c>
      <c r="E214" s="220" t="s">
        <v>5094</v>
      </c>
      <c r="F214" s="220" t="s">
        <v>5246</v>
      </c>
      <c r="G214" s="220" t="s">
        <v>469</v>
      </c>
      <c r="H214" s="220" t="s">
        <v>4591</v>
      </c>
      <c r="I214" s="220" t="s">
        <v>258</v>
      </c>
      <c r="J214" s="220"/>
      <c r="K214" s="220" t="s">
        <v>85</v>
      </c>
      <c r="L214" s="221">
        <v>0</v>
      </c>
      <c r="M214" s="221">
        <v>2019</v>
      </c>
      <c r="N214" s="221">
        <v>1</v>
      </c>
      <c r="O214" s="221">
        <v>0</v>
      </c>
      <c r="P214" s="221">
        <v>1</v>
      </c>
      <c r="Q214" s="221">
        <v>1</v>
      </c>
      <c r="R214" s="222">
        <v>1</v>
      </c>
      <c r="S214" s="223">
        <f t="shared" si="18"/>
        <v>500000000</v>
      </c>
      <c r="T214" s="223">
        <f t="shared" si="16"/>
        <v>125000000</v>
      </c>
      <c r="U214" s="223"/>
      <c r="V214" s="223"/>
      <c r="W214" s="223"/>
      <c r="X214" s="223"/>
      <c r="Y214" s="223"/>
      <c r="Z214" s="223"/>
      <c r="AA214" s="223"/>
      <c r="AB214" s="223">
        <v>125000000</v>
      </c>
      <c r="AC214" s="223"/>
      <c r="AD214" s="223">
        <f t="shared" si="15"/>
        <v>125000000</v>
      </c>
      <c r="AE214" s="223">
        <v>30000000</v>
      </c>
      <c r="AF214" s="223"/>
      <c r="AG214" s="223"/>
      <c r="AH214" s="223"/>
      <c r="AI214" s="223"/>
      <c r="AJ214" s="223"/>
      <c r="AK214" s="223"/>
      <c r="AL214" s="223">
        <v>95000000</v>
      </c>
      <c r="AM214" s="223"/>
      <c r="AN214" s="223">
        <f t="shared" si="17"/>
        <v>125000000</v>
      </c>
      <c r="AO214" s="223">
        <v>30000000</v>
      </c>
      <c r="AP214" s="223"/>
      <c r="AQ214" s="223"/>
      <c r="AR214" s="223"/>
      <c r="AS214" s="223"/>
      <c r="AT214" s="223"/>
      <c r="AU214" s="223"/>
      <c r="AV214" s="223">
        <v>95000000</v>
      </c>
      <c r="AW214" s="223"/>
      <c r="AX214" s="223">
        <f t="shared" si="19"/>
        <v>125000000</v>
      </c>
      <c r="AY214" s="223">
        <v>30000000</v>
      </c>
      <c r="AZ214" s="223"/>
      <c r="BA214" s="223"/>
      <c r="BB214" s="223"/>
      <c r="BC214" s="223"/>
      <c r="BD214" s="223"/>
      <c r="BE214" s="223"/>
      <c r="BF214" s="223">
        <v>95000000</v>
      </c>
      <c r="BG214" s="223"/>
    </row>
    <row r="215" spans="1:59" s="185" customFormat="1" ht="78" hidden="1" x14ac:dyDescent="0.3">
      <c r="A215" s="213">
        <v>212</v>
      </c>
      <c r="B215" s="230" t="str">
        <f>[4]LT!E$4</f>
        <v>LT2. VALLE DEL CAUCA TERRITORIO DE INTEGRACIÓN SOCIAL PARA LA PAZ</v>
      </c>
      <c r="C215" s="220" t="str">
        <f>[4]LA!F$10</f>
        <v>LA205. REINCORPORADOS Y EXCOMBATIENTES</v>
      </c>
      <c r="D215" s="220" t="str">
        <f>[4]Pg!$F$22</f>
        <v>Pg20501. Atención Integral con Enfoque Diferencial y Étnico a la Población Reincorporada</v>
      </c>
      <c r="E215" s="220" t="s">
        <v>5094</v>
      </c>
      <c r="F215" s="220" t="s">
        <v>5246</v>
      </c>
      <c r="G215" s="220" t="s">
        <v>471</v>
      </c>
      <c r="H215" s="220" t="s">
        <v>4592</v>
      </c>
      <c r="I215" s="220" t="s">
        <v>187</v>
      </c>
      <c r="J215" s="220"/>
      <c r="K215" s="220" t="s">
        <v>189</v>
      </c>
      <c r="L215" s="221">
        <v>0</v>
      </c>
      <c r="M215" s="221">
        <v>2019</v>
      </c>
      <c r="N215" s="221">
        <v>1</v>
      </c>
      <c r="O215" s="221">
        <v>1</v>
      </c>
      <c r="P215" s="221">
        <v>1</v>
      </c>
      <c r="Q215" s="221">
        <v>1</v>
      </c>
      <c r="R215" s="222">
        <v>1</v>
      </c>
      <c r="S215" s="223">
        <f t="shared" si="18"/>
        <v>245000000</v>
      </c>
      <c r="T215" s="223">
        <f t="shared" si="16"/>
        <v>100000000</v>
      </c>
      <c r="U215" s="223">
        <v>100000000</v>
      </c>
      <c r="V215" s="223"/>
      <c r="W215" s="223"/>
      <c r="X215" s="223"/>
      <c r="Y215" s="223"/>
      <c r="Z215" s="223"/>
      <c r="AA215" s="223"/>
      <c r="AB215" s="223"/>
      <c r="AC215" s="223"/>
      <c r="AD215" s="223">
        <f t="shared" si="15"/>
        <v>50000000</v>
      </c>
      <c r="AE215" s="223">
        <v>50000000</v>
      </c>
      <c r="AF215" s="223"/>
      <c r="AG215" s="223"/>
      <c r="AH215" s="223"/>
      <c r="AI215" s="223"/>
      <c r="AJ215" s="223"/>
      <c r="AK215" s="223"/>
      <c r="AL215" s="223"/>
      <c r="AM215" s="223"/>
      <c r="AN215" s="223">
        <f t="shared" si="17"/>
        <v>45000000</v>
      </c>
      <c r="AO215" s="223">
        <v>45000000</v>
      </c>
      <c r="AP215" s="223"/>
      <c r="AQ215" s="223"/>
      <c r="AR215" s="223"/>
      <c r="AS215" s="223"/>
      <c r="AT215" s="223"/>
      <c r="AU215" s="223"/>
      <c r="AV215" s="223"/>
      <c r="AW215" s="223"/>
      <c r="AX215" s="223">
        <f t="shared" si="19"/>
        <v>50000000</v>
      </c>
      <c r="AY215" s="223">
        <v>50000000</v>
      </c>
      <c r="AZ215" s="223"/>
      <c r="BA215" s="223"/>
      <c r="BB215" s="223"/>
      <c r="BC215" s="223"/>
      <c r="BD215" s="223"/>
      <c r="BE215" s="223"/>
      <c r="BF215" s="223">
        <v>0</v>
      </c>
      <c r="BG215" s="223"/>
    </row>
    <row r="216" spans="1:59" s="185" customFormat="1" ht="78" hidden="1" x14ac:dyDescent="0.3">
      <c r="A216" s="213">
        <v>213</v>
      </c>
      <c r="B216" s="230" t="str">
        <f>[4]LT!E$4</f>
        <v>LT2. VALLE DEL CAUCA TERRITORIO DE INTEGRACIÓN SOCIAL PARA LA PAZ</v>
      </c>
      <c r="C216" s="220" t="str">
        <f>[4]LA!F$10</f>
        <v>LA205. REINCORPORADOS Y EXCOMBATIENTES</v>
      </c>
      <c r="D216" s="220" t="str">
        <f>[4]Pg!$F$22</f>
        <v>Pg20501. Atención Integral con Enfoque Diferencial y Étnico a la Población Reincorporada</v>
      </c>
      <c r="E216" s="220" t="s">
        <v>5094</v>
      </c>
      <c r="F216" s="220" t="s">
        <v>5246</v>
      </c>
      <c r="G216" s="220" t="s">
        <v>473</v>
      </c>
      <c r="H216" s="220" t="s">
        <v>4593</v>
      </c>
      <c r="I216" s="220" t="s">
        <v>187</v>
      </c>
      <c r="J216" s="220"/>
      <c r="K216" s="220" t="s">
        <v>85</v>
      </c>
      <c r="L216" s="221">
        <v>0</v>
      </c>
      <c r="M216" s="221">
        <v>2019</v>
      </c>
      <c r="N216" s="224">
        <v>1</v>
      </c>
      <c r="O216" s="221">
        <v>100</v>
      </c>
      <c r="P216" s="221">
        <v>100</v>
      </c>
      <c r="Q216" s="221">
        <v>100</v>
      </c>
      <c r="R216" s="222">
        <v>100</v>
      </c>
      <c r="S216" s="223">
        <f t="shared" si="18"/>
        <v>378888907</v>
      </c>
      <c r="T216" s="223">
        <f t="shared" si="16"/>
        <v>200000000</v>
      </c>
      <c r="U216" s="223">
        <v>200000000</v>
      </c>
      <c r="V216" s="223"/>
      <c r="W216" s="223"/>
      <c r="X216" s="223"/>
      <c r="Y216" s="223"/>
      <c r="Z216" s="223"/>
      <c r="AA216" s="223"/>
      <c r="AB216" s="223"/>
      <c r="AC216" s="223"/>
      <c r="AD216" s="223">
        <f t="shared" si="15"/>
        <v>76658907</v>
      </c>
      <c r="AE216" s="223">
        <f>90000000-13341093</f>
        <v>76658907</v>
      </c>
      <c r="AF216" s="223"/>
      <c r="AG216" s="223"/>
      <c r="AH216" s="223"/>
      <c r="AI216" s="223"/>
      <c r="AJ216" s="223"/>
      <c r="AK216" s="223"/>
      <c r="AL216" s="223"/>
      <c r="AM216" s="223"/>
      <c r="AN216" s="223">
        <f t="shared" si="17"/>
        <v>46300000</v>
      </c>
      <c r="AO216" s="223">
        <v>46300000</v>
      </c>
      <c r="AP216" s="223"/>
      <c r="AQ216" s="223"/>
      <c r="AR216" s="223"/>
      <c r="AS216" s="223"/>
      <c r="AT216" s="223"/>
      <c r="AU216" s="223"/>
      <c r="AV216" s="223"/>
      <c r="AW216" s="223"/>
      <c r="AX216" s="223">
        <f t="shared" si="19"/>
        <v>55930000</v>
      </c>
      <c r="AY216" s="223">
        <v>55930000</v>
      </c>
      <c r="AZ216" s="223"/>
      <c r="BA216" s="223"/>
      <c r="BB216" s="223"/>
      <c r="BC216" s="223"/>
      <c r="BD216" s="223"/>
      <c r="BE216" s="223"/>
      <c r="BF216" s="223">
        <v>0</v>
      </c>
      <c r="BG216" s="223"/>
    </row>
    <row r="217" spans="1:59" s="185" customFormat="1" ht="52" hidden="1" x14ac:dyDescent="0.3">
      <c r="A217" s="213">
        <v>214</v>
      </c>
      <c r="B217" s="230" t="str">
        <f>[4]LT!E$4</f>
        <v>LT2. VALLE DEL CAUCA TERRITORIO DE INTEGRACIÓN SOCIAL PARA LA PAZ</v>
      </c>
      <c r="C217" s="220" t="str">
        <f>[4]LA!F$10</f>
        <v>LA205. REINCORPORADOS Y EXCOMBATIENTES</v>
      </c>
      <c r="D217" s="220" t="str">
        <f>[4]Pg!$F$23</f>
        <v xml:space="preserve">Pg20502. Inclusión con Enfoque Diferencial y Étnico de la Población Reincorporada en el Campo Social, Económico y Político </v>
      </c>
      <c r="E217" s="220" t="s">
        <v>5095</v>
      </c>
      <c r="F217" s="220" t="s">
        <v>5247</v>
      </c>
      <c r="G217" s="220" t="s">
        <v>477</v>
      </c>
      <c r="H217" s="220" t="s">
        <v>4594</v>
      </c>
      <c r="I217" s="220" t="s">
        <v>258</v>
      </c>
      <c r="J217" s="220"/>
      <c r="K217" s="220" t="s">
        <v>189</v>
      </c>
      <c r="L217" s="221">
        <v>3</v>
      </c>
      <c r="M217" s="221">
        <v>2018</v>
      </c>
      <c r="N217" s="221">
        <v>4</v>
      </c>
      <c r="O217" s="221">
        <v>0</v>
      </c>
      <c r="P217" s="221">
        <v>1</v>
      </c>
      <c r="Q217" s="221">
        <v>2</v>
      </c>
      <c r="R217" s="222">
        <v>4</v>
      </c>
      <c r="S217" s="223">
        <f t="shared" si="18"/>
        <v>200000000</v>
      </c>
      <c r="T217" s="223">
        <f t="shared" si="16"/>
        <v>0</v>
      </c>
      <c r="U217" s="223"/>
      <c r="V217" s="223"/>
      <c r="W217" s="223"/>
      <c r="X217" s="223"/>
      <c r="Y217" s="223"/>
      <c r="Z217" s="223"/>
      <c r="AA217" s="223"/>
      <c r="AB217" s="223"/>
      <c r="AC217" s="223"/>
      <c r="AD217" s="223">
        <f t="shared" si="15"/>
        <v>50000000</v>
      </c>
      <c r="AE217" s="223">
        <v>50000000</v>
      </c>
      <c r="AF217" s="223"/>
      <c r="AG217" s="223"/>
      <c r="AH217" s="223"/>
      <c r="AI217" s="223"/>
      <c r="AJ217" s="223"/>
      <c r="AK217" s="223"/>
      <c r="AL217" s="223"/>
      <c r="AM217" s="223"/>
      <c r="AN217" s="223">
        <f t="shared" si="17"/>
        <v>50000000</v>
      </c>
      <c r="AO217" s="223">
        <v>50000000</v>
      </c>
      <c r="AP217" s="223"/>
      <c r="AQ217" s="223"/>
      <c r="AR217" s="223"/>
      <c r="AS217" s="223"/>
      <c r="AT217" s="223"/>
      <c r="AU217" s="223"/>
      <c r="AV217" s="223"/>
      <c r="AW217" s="223"/>
      <c r="AX217" s="223">
        <f t="shared" si="19"/>
        <v>100000000</v>
      </c>
      <c r="AY217" s="223">
        <v>100000000</v>
      </c>
      <c r="AZ217" s="223"/>
      <c r="BA217" s="223"/>
      <c r="BB217" s="223"/>
      <c r="BC217" s="223"/>
      <c r="BD217" s="223"/>
      <c r="BE217" s="223"/>
      <c r="BF217" s="223">
        <v>0</v>
      </c>
      <c r="BG217" s="223"/>
    </row>
    <row r="218" spans="1:59" s="185" customFormat="1" ht="78" hidden="1" x14ac:dyDescent="0.3">
      <c r="A218" s="213">
        <v>215</v>
      </c>
      <c r="B218" s="230" t="str">
        <f>[4]LT!E$4</f>
        <v>LT2. VALLE DEL CAUCA TERRITORIO DE INTEGRACIÓN SOCIAL PARA LA PAZ</v>
      </c>
      <c r="C218" s="220" t="str">
        <f>[4]LA!F$10</f>
        <v>LA205. REINCORPORADOS Y EXCOMBATIENTES</v>
      </c>
      <c r="D218" s="220" t="str">
        <f>[4]Pg!$F$23</f>
        <v xml:space="preserve">Pg20502. Inclusión con Enfoque Diferencial y Étnico de la Población Reincorporada en el Campo Social, Económico y Político </v>
      </c>
      <c r="E218" s="220" t="s">
        <v>5095</v>
      </c>
      <c r="F218" s="220" t="s">
        <v>5248</v>
      </c>
      <c r="G218" s="220" t="s">
        <v>479</v>
      </c>
      <c r="H218" s="220" t="s">
        <v>4595</v>
      </c>
      <c r="I218" s="220" t="s">
        <v>317</v>
      </c>
      <c r="J218" s="220"/>
      <c r="K218" s="220" t="s">
        <v>189</v>
      </c>
      <c r="L218" s="221">
        <v>0</v>
      </c>
      <c r="M218" s="221">
        <v>2019</v>
      </c>
      <c r="N218" s="221">
        <v>2</v>
      </c>
      <c r="O218" s="221">
        <v>0</v>
      </c>
      <c r="P218" s="221">
        <v>2</v>
      </c>
      <c r="Q218" s="221">
        <v>2</v>
      </c>
      <c r="R218" s="222">
        <v>2</v>
      </c>
      <c r="S218" s="223">
        <f t="shared" si="18"/>
        <v>16138488</v>
      </c>
      <c r="T218" s="223">
        <f t="shared" si="16"/>
        <v>0</v>
      </c>
      <c r="U218" s="223"/>
      <c r="V218" s="223"/>
      <c r="W218" s="223"/>
      <c r="X218" s="223"/>
      <c r="Y218" s="223"/>
      <c r="Z218" s="223"/>
      <c r="AA218" s="223"/>
      <c r="AB218" s="223"/>
      <c r="AC218" s="223"/>
      <c r="AD218" s="223">
        <f t="shared" si="15"/>
        <v>5000000</v>
      </c>
      <c r="AE218" s="223"/>
      <c r="AF218" s="223">
        <v>5000000</v>
      </c>
      <c r="AG218" s="223"/>
      <c r="AH218" s="223"/>
      <c r="AI218" s="223"/>
      <c r="AJ218" s="223"/>
      <c r="AK218" s="223"/>
      <c r="AL218" s="223"/>
      <c r="AM218" s="223"/>
      <c r="AN218" s="223">
        <f t="shared" si="17"/>
        <v>5327103</v>
      </c>
      <c r="AO218" s="223">
        <v>5327103</v>
      </c>
      <c r="AP218" s="223"/>
      <c r="AQ218" s="223"/>
      <c r="AR218" s="223"/>
      <c r="AS218" s="223"/>
      <c r="AT218" s="223"/>
      <c r="AU218" s="223"/>
      <c r="AV218" s="223"/>
      <c r="AW218" s="223"/>
      <c r="AX218" s="223">
        <f t="shared" si="19"/>
        <v>5811385</v>
      </c>
      <c r="AY218" s="223">
        <v>5811385</v>
      </c>
      <c r="AZ218" s="223"/>
      <c r="BA218" s="223"/>
      <c r="BB218" s="223"/>
      <c r="BC218" s="223"/>
      <c r="BD218" s="223"/>
      <c r="BE218" s="223"/>
      <c r="BF218" s="223">
        <v>0</v>
      </c>
      <c r="BG218" s="223"/>
    </row>
    <row r="219" spans="1:59" s="185" customFormat="1" ht="78" hidden="1" x14ac:dyDescent="0.3">
      <c r="A219" s="213">
        <v>216</v>
      </c>
      <c r="B219" s="230" t="str">
        <f>[4]LT!E$4</f>
        <v>LT2. VALLE DEL CAUCA TERRITORIO DE INTEGRACIÓN SOCIAL PARA LA PAZ</v>
      </c>
      <c r="C219" s="220" t="str">
        <f>[4]LA!F$10</f>
        <v>LA205. REINCORPORADOS Y EXCOMBATIENTES</v>
      </c>
      <c r="D219" s="220" t="str">
        <f>[4]Pg!$F$23</f>
        <v xml:space="preserve">Pg20502. Inclusión con Enfoque Diferencial y Étnico de la Población Reincorporada en el Campo Social, Económico y Político </v>
      </c>
      <c r="E219" s="220" t="s">
        <v>5095</v>
      </c>
      <c r="F219" s="220" t="s">
        <v>5248</v>
      </c>
      <c r="G219" s="220" t="s">
        <v>481</v>
      </c>
      <c r="H219" s="220" t="s">
        <v>4596</v>
      </c>
      <c r="I219" s="220" t="s">
        <v>317</v>
      </c>
      <c r="J219" s="220"/>
      <c r="K219" s="220" t="s">
        <v>85</v>
      </c>
      <c r="L219" s="221">
        <v>0</v>
      </c>
      <c r="M219" s="221">
        <v>2019</v>
      </c>
      <c r="N219" s="221">
        <v>20</v>
      </c>
      <c r="O219" s="221">
        <v>0</v>
      </c>
      <c r="P219" s="221">
        <v>6</v>
      </c>
      <c r="Q219" s="221">
        <v>13</v>
      </c>
      <c r="R219" s="222">
        <v>20</v>
      </c>
      <c r="S219" s="223">
        <f t="shared" si="18"/>
        <v>290492778</v>
      </c>
      <c r="T219" s="223">
        <f t="shared" si="16"/>
        <v>0</v>
      </c>
      <c r="U219" s="223"/>
      <c r="V219" s="223"/>
      <c r="W219" s="223"/>
      <c r="X219" s="223"/>
      <c r="Y219" s="223"/>
      <c r="Z219" s="223"/>
      <c r="AA219" s="223"/>
      <c r="AB219" s="223"/>
      <c r="AC219" s="223"/>
      <c r="AD219" s="223">
        <f t="shared" si="15"/>
        <v>90000000</v>
      </c>
      <c r="AE219" s="223"/>
      <c r="AF219" s="223"/>
      <c r="AG219" s="223"/>
      <c r="AH219" s="223"/>
      <c r="AI219" s="223"/>
      <c r="AJ219" s="223"/>
      <c r="AK219" s="223"/>
      <c r="AL219" s="223">
        <v>90000000</v>
      </c>
      <c r="AM219" s="223"/>
      <c r="AN219" s="223">
        <f t="shared" si="17"/>
        <v>95887850</v>
      </c>
      <c r="AO219" s="223">
        <v>95887850</v>
      </c>
      <c r="AP219" s="223"/>
      <c r="AQ219" s="223"/>
      <c r="AR219" s="223"/>
      <c r="AS219" s="223"/>
      <c r="AT219" s="223"/>
      <c r="AU219" s="223"/>
      <c r="AV219" s="223"/>
      <c r="AW219" s="223"/>
      <c r="AX219" s="223">
        <f t="shared" si="19"/>
        <v>104604928</v>
      </c>
      <c r="AY219" s="223">
        <v>104604928</v>
      </c>
      <c r="AZ219" s="223"/>
      <c r="BA219" s="223"/>
      <c r="BB219" s="223"/>
      <c r="BC219" s="223"/>
      <c r="BD219" s="223"/>
      <c r="BE219" s="223"/>
      <c r="BF219" s="223">
        <v>0</v>
      </c>
      <c r="BG219" s="223"/>
    </row>
    <row r="220" spans="1:59" s="185" customFormat="1" ht="52" hidden="1" x14ac:dyDescent="0.3">
      <c r="A220" s="213">
        <v>217</v>
      </c>
      <c r="B220" s="230" t="str">
        <f>[4]LT!E$5</f>
        <v>LT3. POLOS DE DESARROLLO URBANO PARA LA COMPETITIVIDAD Y EQUIDAD</v>
      </c>
      <c r="C220" s="220" t="str">
        <f>[4]LA!F$11</f>
        <v xml:space="preserve">LA301. CIUDADES PRODUCTIVAS MOTOR DEL DESARROLLO ECONÓMICO Y SOCIAL </v>
      </c>
      <c r="D220" s="220" t="str">
        <f>[4]Pg!$F$24</f>
        <v>Pg30101. Apuestas Productivas en las Ciudades</v>
      </c>
      <c r="E220" s="220" t="s">
        <v>5096</v>
      </c>
      <c r="F220" s="220" t="s">
        <v>5249</v>
      </c>
      <c r="G220" s="220" t="s">
        <v>488</v>
      </c>
      <c r="H220" s="220" t="s">
        <v>4597</v>
      </c>
      <c r="I220" s="220" t="s">
        <v>484</v>
      </c>
      <c r="J220" s="220"/>
      <c r="K220" s="220" t="s">
        <v>85</v>
      </c>
      <c r="L220" s="221">
        <v>4</v>
      </c>
      <c r="M220" s="221">
        <v>2019</v>
      </c>
      <c r="N220" s="221">
        <v>4</v>
      </c>
      <c r="O220" s="221">
        <v>0</v>
      </c>
      <c r="P220" s="221">
        <v>1</v>
      </c>
      <c r="Q220" s="221">
        <v>3</v>
      </c>
      <c r="R220" s="222">
        <v>4</v>
      </c>
      <c r="S220" s="223">
        <f t="shared" si="18"/>
        <v>138150000</v>
      </c>
      <c r="T220" s="223">
        <f t="shared" si="16"/>
        <v>0</v>
      </c>
      <c r="U220" s="223"/>
      <c r="V220" s="223"/>
      <c r="W220" s="223"/>
      <c r="X220" s="223"/>
      <c r="Y220" s="223"/>
      <c r="Z220" s="223"/>
      <c r="AA220" s="223"/>
      <c r="AB220" s="223"/>
      <c r="AC220" s="223"/>
      <c r="AD220" s="223">
        <f t="shared" si="15"/>
        <v>45000000</v>
      </c>
      <c r="AE220" s="223">
        <v>45000000</v>
      </c>
      <c r="AF220" s="223"/>
      <c r="AG220" s="223"/>
      <c r="AH220" s="223"/>
      <c r="AI220" s="223"/>
      <c r="AJ220" s="223"/>
      <c r="AK220" s="223"/>
      <c r="AL220" s="223"/>
      <c r="AM220" s="223"/>
      <c r="AN220" s="223">
        <f t="shared" si="17"/>
        <v>48150000</v>
      </c>
      <c r="AO220" s="223">
        <f t="shared" ref="AO220:AO227" si="20">+AE220*1.07</f>
        <v>48150000</v>
      </c>
      <c r="AP220" s="223"/>
      <c r="AQ220" s="223"/>
      <c r="AR220" s="223"/>
      <c r="AS220" s="223"/>
      <c r="AT220" s="223"/>
      <c r="AU220" s="223"/>
      <c r="AV220" s="223">
        <f t="shared" ref="AV220:AV224" si="21">+AL220</f>
        <v>0</v>
      </c>
      <c r="AW220" s="223"/>
      <c r="AX220" s="223">
        <f t="shared" si="19"/>
        <v>45000000</v>
      </c>
      <c r="AY220" s="223">
        <v>45000000</v>
      </c>
      <c r="AZ220" s="223"/>
      <c r="BA220" s="223"/>
      <c r="BB220" s="223"/>
      <c r="BC220" s="223"/>
      <c r="BD220" s="223"/>
      <c r="BE220" s="223"/>
      <c r="BF220" s="223"/>
      <c r="BG220" s="223"/>
    </row>
    <row r="221" spans="1:59" s="185" customFormat="1" ht="52" hidden="1" x14ac:dyDescent="0.3">
      <c r="A221" s="213">
        <v>218</v>
      </c>
      <c r="B221" s="230" t="str">
        <f>[4]LT!E$5</f>
        <v>LT3. POLOS DE DESARROLLO URBANO PARA LA COMPETITIVIDAD Y EQUIDAD</v>
      </c>
      <c r="C221" s="220" t="str">
        <f>[4]LA!F$11</f>
        <v xml:space="preserve">LA301. CIUDADES PRODUCTIVAS MOTOR DEL DESARROLLO ECONÓMICO Y SOCIAL </v>
      </c>
      <c r="D221" s="220" t="str">
        <f>[4]Pg!$F$24</f>
        <v>Pg30101. Apuestas Productivas en las Ciudades</v>
      </c>
      <c r="E221" s="220" t="s">
        <v>5096</v>
      </c>
      <c r="F221" s="220" t="s">
        <v>5249</v>
      </c>
      <c r="G221" s="220" t="s">
        <v>490</v>
      </c>
      <c r="H221" s="220" t="s">
        <v>4598</v>
      </c>
      <c r="I221" s="220" t="s">
        <v>484</v>
      </c>
      <c r="J221" s="220"/>
      <c r="K221" s="220" t="s">
        <v>85</v>
      </c>
      <c r="L221" s="221">
        <v>3</v>
      </c>
      <c r="M221" s="221">
        <v>2019</v>
      </c>
      <c r="N221" s="221">
        <v>3</v>
      </c>
      <c r="O221" s="221">
        <v>0</v>
      </c>
      <c r="P221" s="221">
        <v>1</v>
      </c>
      <c r="Q221" s="221">
        <v>1</v>
      </c>
      <c r="R221" s="222">
        <v>1</v>
      </c>
      <c r="S221" s="223">
        <f t="shared" si="18"/>
        <v>300000000</v>
      </c>
      <c r="T221" s="223">
        <f t="shared" si="16"/>
        <v>0</v>
      </c>
      <c r="U221" s="223"/>
      <c r="V221" s="223"/>
      <c r="W221" s="223"/>
      <c r="X221" s="223"/>
      <c r="Y221" s="223"/>
      <c r="Z221" s="223"/>
      <c r="AA221" s="223"/>
      <c r="AB221" s="223"/>
      <c r="AC221" s="223"/>
      <c r="AD221" s="223">
        <f t="shared" si="15"/>
        <v>100000000</v>
      </c>
      <c r="AE221" s="223"/>
      <c r="AF221" s="223"/>
      <c r="AG221" s="223"/>
      <c r="AH221" s="223"/>
      <c r="AI221" s="223"/>
      <c r="AJ221" s="223"/>
      <c r="AK221" s="223"/>
      <c r="AL221" s="223">
        <v>100000000</v>
      </c>
      <c r="AM221" s="223"/>
      <c r="AN221" s="223">
        <f t="shared" si="17"/>
        <v>100000000</v>
      </c>
      <c r="AO221" s="223">
        <f t="shared" si="20"/>
        <v>0</v>
      </c>
      <c r="AP221" s="223"/>
      <c r="AQ221" s="223"/>
      <c r="AR221" s="223"/>
      <c r="AS221" s="223"/>
      <c r="AT221" s="223"/>
      <c r="AU221" s="223"/>
      <c r="AV221" s="223">
        <f t="shared" si="21"/>
        <v>100000000</v>
      </c>
      <c r="AW221" s="223"/>
      <c r="AX221" s="223">
        <f t="shared" si="19"/>
        <v>100000000</v>
      </c>
      <c r="AY221" s="223"/>
      <c r="AZ221" s="223"/>
      <c r="BA221" s="223"/>
      <c r="BB221" s="223"/>
      <c r="BC221" s="223"/>
      <c r="BD221" s="223"/>
      <c r="BE221" s="223"/>
      <c r="BF221" s="223">
        <v>100000000</v>
      </c>
      <c r="BG221" s="223"/>
    </row>
    <row r="222" spans="1:59" s="185" customFormat="1" ht="52" hidden="1" x14ac:dyDescent="0.3">
      <c r="A222" s="213">
        <v>219</v>
      </c>
      <c r="B222" s="230" t="str">
        <f>[4]LT!E$5</f>
        <v>LT3. POLOS DE DESARROLLO URBANO PARA LA COMPETITIVIDAD Y EQUIDAD</v>
      </c>
      <c r="C222" s="220" t="str">
        <f>[4]LA!F$11</f>
        <v xml:space="preserve">LA301. CIUDADES PRODUCTIVAS MOTOR DEL DESARROLLO ECONÓMICO Y SOCIAL </v>
      </c>
      <c r="D222" s="220" t="str">
        <f>[4]Pg!$F$24</f>
        <v>Pg30101. Apuestas Productivas en las Ciudades</v>
      </c>
      <c r="E222" s="220" t="s">
        <v>5096</v>
      </c>
      <c r="F222" s="220" t="s">
        <v>5250</v>
      </c>
      <c r="G222" s="220" t="s">
        <v>493</v>
      </c>
      <c r="H222" s="220" t="s">
        <v>4599</v>
      </c>
      <c r="I222" s="220" t="s">
        <v>484</v>
      </c>
      <c r="J222" s="220"/>
      <c r="K222" s="220" t="s">
        <v>85</v>
      </c>
      <c r="L222" s="221">
        <v>0</v>
      </c>
      <c r="M222" s="221">
        <v>2019</v>
      </c>
      <c r="N222" s="221">
        <v>3</v>
      </c>
      <c r="O222" s="221">
        <v>0</v>
      </c>
      <c r="P222" s="221">
        <v>1</v>
      </c>
      <c r="Q222" s="221">
        <v>1</v>
      </c>
      <c r="R222" s="222">
        <v>1</v>
      </c>
      <c r="S222" s="223">
        <f t="shared" si="18"/>
        <v>46050000</v>
      </c>
      <c r="T222" s="223">
        <f t="shared" si="16"/>
        <v>0</v>
      </c>
      <c r="U222" s="223"/>
      <c r="V222" s="223"/>
      <c r="W222" s="223"/>
      <c r="X222" s="223"/>
      <c r="Y222" s="223"/>
      <c r="Z222" s="223"/>
      <c r="AA222" s="223"/>
      <c r="AB222" s="223"/>
      <c r="AC222" s="223"/>
      <c r="AD222" s="223">
        <f t="shared" si="15"/>
        <v>15000000</v>
      </c>
      <c r="AE222" s="223">
        <v>15000000</v>
      </c>
      <c r="AF222" s="223"/>
      <c r="AG222" s="223"/>
      <c r="AH222" s="223"/>
      <c r="AI222" s="223"/>
      <c r="AJ222" s="223"/>
      <c r="AK222" s="223"/>
      <c r="AL222" s="223"/>
      <c r="AM222" s="223"/>
      <c r="AN222" s="223">
        <f t="shared" si="17"/>
        <v>16050000.000000002</v>
      </c>
      <c r="AO222" s="223">
        <f t="shared" si="20"/>
        <v>16050000.000000002</v>
      </c>
      <c r="AP222" s="223"/>
      <c r="AQ222" s="223"/>
      <c r="AR222" s="223"/>
      <c r="AS222" s="223"/>
      <c r="AT222" s="223"/>
      <c r="AU222" s="223"/>
      <c r="AV222" s="223">
        <f t="shared" si="21"/>
        <v>0</v>
      </c>
      <c r="AW222" s="223"/>
      <c r="AX222" s="223">
        <f t="shared" si="19"/>
        <v>15000000</v>
      </c>
      <c r="AY222" s="223">
        <v>15000000</v>
      </c>
      <c r="AZ222" s="223"/>
      <c r="BA222" s="223"/>
      <c r="BB222" s="223"/>
      <c r="BC222" s="223"/>
      <c r="BD222" s="223"/>
      <c r="BE222" s="223"/>
      <c r="BF222" s="223"/>
      <c r="BG222" s="223"/>
    </row>
    <row r="223" spans="1:59" s="185" customFormat="1" ht="52" hidden="1" x14ac:dyDescent="0.3">
      <c r="A223" s="213">
        <v>220</v>
      </c>
      <c r="B223" s="230" t="str">
        <f>[4]LT!E$5</f>
        <v>LT3. POLOS DE DESARROLLO URBANO PARA LA COMPETITIVIDAD Y EQUIDAD</v>
      </c>
      <c r="C223" s="220" t="str">
        <f>[4]LA!F$11</f>
        <v xml:space="preserve">LA301. CIUDADES PRODUCTIVAS MOTOR DEL DESARROLLO ECONÓMICO Y SOCIAL </v>
      </c>
      <c r="D223" s="220" t="str">
        <f>[4]Pg!$F$24</f>
        <v>Pg30101. Apuestas Productivas en las Ciudades</v>
      </c>
      <c r="E223" s="220" t="s">
        <v>5096</v>
      </c>
      <c r="F223" s="220" t="s">
        <v>5250</v>
      </c>
      <c r="G223" s="220" t="s">
        <v>495</v>
      </c>
      <c r="H223" s="220" t="s">
        <v>4600</v>
      </c>
      <c r="I223" s="220" t="s">
        <v>484</v>
      </c>
      <c r="J223" s="220"/>
      <c r="K223" s="220" t="s">
        <v>85</v>
      </c>
      <c r="L223" s="221">
        <v>0</v>
      </c>
      <c r="M223" s="221">
        <v>2019</v>
      </c>
      <c r="N223" s="221">
        <v>8</v>
      </c>
      <c r="O223" s="221">
        <v>0</v>
      </c>
      <c r="P223" s="221">
        <v>2</v>
      </c>
      <c r="Q223" s="221">
        <v>5</v>
      </c>
      <c r="R223" s="222">
        <v>8</v>
      </c>
      <c r="S223" s="223">
        <f t="shared" si="18"/>
        <v>136050000</v>
      </c>
      <c r="T223" s="223">
        <f t="shared" si="16"/>
        <v>0</v>
      </c>
      <c r="U223" s="223"/>
      <c r="V223" s="223"/>
      <c r="W223" s="223"/>
      <c r="X223" s="223"/>
      <c r="Y223" s="223"/>
      <c r="Z223" s="223"/>
      <c r="AA223" s="223"/>
      <c r="AB223" s="223"/>
      <c r="AC223" s="223"/>
      <c r="AD223" s="223">
        <f t="shared" si="15"/>
        <v>45000000</v>
      </c>
      <c r="AE223" s="223">
        <v>15000000</v>
      </c>
      <c r="AF223" s="223"/>
      <c r="AG223" s="223"/>
      <c r="AH223" s="223"/>
      <c r="AI223" s="223"/>
      <c r="AJ223" s="223"/>
      <c r="AK223" s="223"/>
      <c r="AL223" s="223">
        <v>30000000</v>
      </c>
      <c r="AM223" s="223"/>
      <c r="AN223" s="223">
        <f t="shared" si="17"/>
        <v>46050000</v>
      </c>
      <c r="AO223" s="223">
        <f t="shared" si="20"/>
        <v>16050000.000000002</v>
      </c>
      <c r="AP223" s="223"/>
      <c r="AQ223" s="223"/>
      <c r="AR223" s="223"/>
      <c r="AS223" s="223"/>
      <c r="AT223" s="223"/>
      <c r="AU223" s="223"/>
      <c r="AV223" s="223">
        <f t="shared" si="21"/>
        <v>30000000</v>
      </c>
      <c r="AW223" s="223"/>
      <c r="AX223" s="223">
        <f t="shared" si="19"/>
        <v>45000000</v>
      </c>
      <c r="AY223" s="223">
        <v>15000000</v>
      </c>
      <c r="AZ223" s="223"/>
      <c r="BA223" s="223"/>
      <c r="BB223" s="223"/>
      <c r="BC223" s="223"/>
      <c r="BD223" s="223"/>
      <c r="BE223" s="223"/>
      <c r="BF223" s="223">
        <v>30000000</v>
      </c>
      <c r="BG223" s="223"/>
    </row>
    <row r="224" spans="1:59" s="185" customFormat="1" ht="52" hidden="1" x14ac:dyDescent="0.3">
      <c r="A224" s="213">
        <v>221</v>
      </c>
      <c r="B224" s="230" t="str">
        <f>[4]LT!E$5</f>
        <v>LT3. POLOS DE DESARROLLO URBANO PARA LA COMPETITIVIDAD Y EQUIDAD</v>
      </c>
      <c r="C224" s="220" t="str">
        <f>[4]LA!F$11</f>
        <v xml:space="preserve">LA301. CIUDADES PRODUCTIVAS MOTOR DEL DESARROLLO ECONÓMICO Y SOCIAL </v>
      </c>
      <c r="D224" s="220" t="str">
        <f>[4]Pg!$F$24</f>
        <v>Pg30101. Apuestas Productivas en las Ciudades</v>
      </c>
      <c r="E224" s="220" t="s">
        <v>5096</v>
      </c>
      <c r="F224" s="220" t="s">
        <v>5250</v>
      </c>
      <c r="G224" s="220" t="s">
        <v>497</v>
      </c>
      <c r="H224" s="220" t="s">
        <v>4601</v>
      </c>
      <c r="I224" s="220" t="s">
        <v>484</v>
      </c>
      <c r="J224" s="220"/>
      <c r="K224" s="220" t="s">
        <v>85</v>
      </c>
      <c r="L224" s="221">
        <v>0</v>
      </c>
      <c r="M224" s="221">
        <v>2019</v>
      </c>
      <c r="N224" s="221">
        <v>1</v>
      </c>
      <c r="O224" s="221">
        <v>0</v>
      </c>
      <c r="P224" s="221">
        <v>0.3</v>
      </c>
      <c r="Q224" s="221">
        <v>0.6</v>
      </c>
      <c r="R224" s="222">
        <v>1</v>
      </c>
      <c r="S224" s="223">
        <f t="shared" si="18"/>
        <v>46050000</v>
      </c>
      <c r="T224" s="223">
        <f t="shared" si="16"/>
        <v>0</v>
      </c>
      <c r="U224" s="223"/>
      <c r="V224" s="223"/>
      <c r="W224" s="223"/>
      <c r="X224" s="223"/>
      <c r="Y224" s="223"/>
      <c r="Z224" s="223"/>
      <c r="AA224" s="223"/>
      <c r="AB224" s="223"/>
      <c r="AC224" s="223"/>
      <c r="AD224" s="223">
        <f t="shared" si="15"/>
        <v>15000000</v>
      </c>
      <c r="AE224" s="223">
        <v>15000000</v>
      </c>
      <c r="AF224" s="223"/>
      <c r="AG224" s="223"/>
      <c r="AH224" s="223"/>
      <c r="AI224" s="223"/>
      <c r="AJ224" s="223"/>
      <c r="AK224" s="223"/>
      <c r="AL224" s="223"/>
      <c r="AM224" s="223"/>
      <c r="AN224" s="223">
        <f t="shared" si="17"/>
        <v>16050000.000000002</v>
      </c>
      <c r="AO224" s="223">
        <f t="shared" si="20"/>
        <v>16050000.000000002</v>
      </c>
      <c r="AP224" s="223"/>
      <c r="AQ224" s="223"/>
      <c r="AR224" s="223"/>
      <c r="AS224" s="223"/>
      <c r="AT224" s="223"/>
      <c r="AU224" s="223"/>
      <c r="AV224" s="223">
        <f t="shared" si="21"/>
        <v>0</v>
      </c>
      <c r="AW224" s="223"/>
      <c r="AX224" s="223">
        <f t="shared" si="19"/>
        <v>15000000</v>
      </c>
      <c r="AY224" s="223">
        <v>15000000</v>
      </c>
      <c r="AZ224" s="223"/>
      <c r="BA224" s="223"/>
      <c r="BB224" s="223"/>
      <c r="BC224" s="223"/>
      <c r="BD224" s="223"/>
      <c r="BE224" s="223"/>
      <c r="BF224" s="223"/>
      <c r="BG224" s="223"/>
    </row>
    <row r="225" spans="1:59" s="185" customFormat="1" ht="104" hidden="1" x14ac:dyDescent="0.3">
      <c r="A225" s="213">
        <v>222</v>
      </c>
      <c r="B225" s="230" t="str">
        <f>[4]LT!E$5</f>
        <v>LT3. POLOS DE DESARROLLO URBANO PARA LA COMPETITIVIDAD Y EQUIDAD</v>
      </c>
      <c r="C225" s="220" t="str">
        <f>[4]LA!F$11</f>
        <v xml:space="preserve">LA301. CIUDADES PRODUCTIVAS MOTOR DEL DESARROLLO ECONÓMICO Y SOCIAL </v>
      </c>
      <c r="D225" s="220" t="str">
        <f>[4]Pg!$F$25</f>
        <v>Pg30102. Asociatividad y Desarrollo Empresarial</v>
      </c>
      <c r="E225" s="220" t="s">
        <v>5097</v>
      </c>
      <c r="F225" s="220" t="s">
        <v>5251</v>
      </c>
      <c r="G225" s="220" t="s">
        <v>1667</v>
      </c>
      <c r="H225" s="220" t="s">
        <v>4602</v>
      </c>
      <c r="I225" s="220" t="s">
        <v>484</v>
      </c>
      <c r="J225" s="220"/>
      <c r="K225" s="220" t="s">
        <v>85</v>
      </c>
      <c r="L225" s="221">
        <v>8</v>
      </c>
      <c r="M225" s="221">
        <v>2019</v>
      </c>
      <c r="N225" s="221">
        <v>9</v>
      </c>
      <c r="O225" s="221">
        <v>9</v>
      </c>
      <c r="P225" s="221">
        <v>9</v>
      </c>
      <c r="Q225" s="221">
        <v>9</v>
      </c>
      <c r="R225" s="222">
        <v>9</v>
      </c>
      <c r="S225" s="223">
        <f t="shared" si="18"/>
        <v>4783150000</v>
      </c>
      <c r="T225" s="223">
        <f t="shared" si="16"/>
        <v>875000000</v>
      </c>
      <c r="U225" s="223">
        <v>875000000</v>
      </c>
      <c r="V225" s="223"/>
      <c r="W225" s="223"/>
      <c r="X225" s="223"/>
      <c r="Y225" s="223"/>
      <c r="Z225" s="223"/>
      <c r="AA225" s="223"/>
      <c r="AB225" s="223"/>
      <c r="AC225" s="223"/>
      <c r="AD225" s="223">
        <f t="shared" si="15"/>
        <v>1290000000</v>
      </c>
      <c r="AE225" s="223">
        <v>645000000</v>
      </c>
      <c r="AF225" s="223"/>
      <c r="AG225" s="223"/>
      <c r="AH225" s="223"/>
      <c r="AI225" s="223"/>
      <c r="AJ225" s="223"/>
      <c r="AK225" s="223"/>
      <c r="AL225" s="223">
        <v>645000000</v>
      </c>
      <c r="AM225" s="223"/>
      <c r="AN225" s="223">
        <f t="shared" si="17"/>
        <v>1328150000</v>
      </c>
      <c r="AO225" s="223">
        <f t="shared" si="20"/>
        <v>690150000</v>
      </c>
      <c r="AP225" s="223"/>
      <c r="AQ225" s="223"/>
      <c r="AR225" s="223"/>
      <c r="AS225" s="223"/>
      <c r="AT225" s="223"/>
      <c r="AU225" s="223"/>
      <c r="AV225" s="223">
        <v>638000000</v>
      </c>
      <c r="AW225" s="223"/>
      <c r="AX225" s="223">
        <f t="shared" si="19"/>
        <v>1290000000</v>
      </c>
      <c r="AY225" s="223">
        <v>645000000</v>
      </c>
      <c r="AZ225" s="223"/>
      <c r="BA225" s="223"/>
      <c r="BB225" s="223"/>
      <c r="BC225" s="223"/>
      <c r="BD225" s="223"/>
      <c r="BE225" s="223"/>
      <c r="BF225" s="223">
        <v>645000000</v>
      </c>
      <c r="BG225" s="223"/>
    </row>
    <row r="226" spans="1:59" s="185" customFormat="1" ht="104" hidden="1" x14ac:dyDescent="0.3">
      <c r="A226" s="213">
        <v>223</v>
      </c>
      <c r="B226" s="230" t="str">
        <f>[4]LT!E$5</f>
        <v>LT3. POLOS DE DESARROLLO URBANO PARA LA COMPETITIVIDAD Y EQUIDAD</v>
      </c>
      <c r="C226" s="220" t="str">
        <f>[4]LA!F$11</f>
        <v xml:space="preserve">LA301. CIUDADES PRODUCTIVAS MOTOR DEL DESARROLLO ECONÓMICO Y SOCIAL </v>
      </c>
      <c r="D226" s="220" t="str">
        <f>[4]Pg!$F$25</f>
        <v>Pg30102. Asociatividad y Desarrollo Empresarial</v>
      </c>
      <c r="E226" s="220" t="s">
        <v>5097</v>
      </c>
      <c r="F226" s="220" t="s">
        <v>5251</v>
      </c>
      <c r="G226" s="220" t="s">
        <v>1669</v>
      </c>
      <c r="H226" s="220" t="s">
        <v>4603</v>
      </c>
      <c r="I226" s="220" t="s">
        <v>484</v>
      </c>
      <c r="J226" s="220"/>
      <c r="K226" s="220" t="s">
        <v>85</v>
      </c>
      <c r="L226" s="221">
        <v>0</v>
      </c>
      <c r="M226" s="221">
        <v>2019</v>
      </c>
      <c r="N226" s="221">
        <v>1</v>
      </c>
      <c r="O226" s="221">
        <v>1</v>
      </c>
      <c r="P226" s="221">
        <v>1</v>
      </c>
      <c r="Q226" s="221">
        <v>1</v>
      </c>
      <c r="R226" s="222">
        <v>1</v>
      </c>
      <c r="S226" s="223">
        <f t="shared" si="18"/>
        <v>1043952000</v>
      </c>
      <c r="T226" s="223">
        <f t="shared" si="16"/>
        <v>247902000</v>
      </c>
      <c r="U226" s="223">
        <v>247902000</v>
      </c>
      <c r="V226" s="223"/>
      <c r="W226" s="223"/>
      <c r="X226" s="223"/>
      <c r="Y226" s="223"/>
      <c r="Z226" s="223"/>
      <c r="AA226" s="223"/>
      <c r="AB226" s="223"/>
      <c r="AC226" s="223"/>
      <c r="AD226" s="223">
        <f t="shared" si="15"/>
        <v>265000000</v>
      </c>
      <c r="AE226" s="223">
        <v>15000000</v>
      </c>
      <c r="AF226" s="223"/>
      <c r="AG226" s="223"/>
      <c r="AH226" s="223"/>
      <c r="AI226" s="223"/>
      <c r="AJ226" s="223"/>
      <c r="AK226" s="223"/>
      <c r="AL226" s="223">
        <v>250000000</v>
      </c>
      <c r="AM226" s="223"/>
      <c r="AN226" s="223">
        <f t="shared" si="17"/>
        <v>266050000</v>
      </c>
      <c r="AO226" s="223">
        <f t="shared" si="20"/>
        <v>16050000.000000002</v>
      </c>
      <c r="AP226" s="223"/>
      <c r="AQ226" s="223"/>
      <c r="AR226" s="223"/>
      <c r="AS226" s="223"/>
      <c r="AT226" s="223"/>
      <c r="AU226" s="223"/>
      <c r="AV226" s="223">
        <f t="shared" ref="AV226:AV227" si="22">+AL226</f>
        <v>250000000</v>
      </c>
      <c r="AW226" s="223"/>
      <c r="AX226" s="223">
        <f t="shared" si="19"/>
        <v>265000000</v>
      </c>
      <c r="AY226" s="223">
        <v>15000000</v>
      </c>
      <c r="AZ226" s="223"/>
      <c r="BA226" s="223"/>
      <c r="BB226" s="223"/>
      <c r="BC226" s="223"/>
      <c r="BD226" s="223"/>
      <c r="BE226" s="223"/>
      <c r="BF226" s="223">
        <v>250000000</v>
      </c>
      <c r="BG226" s="223"/>
    </row>
    <row r="227" spans="1:59" s="185" customFormat="1" ht="104" hidden="1" x14ac:dyDescent="0.3">
      <c r="A227" s="213">
        <v>224</v>
      </c>
      <c r="B227" s="230" t="str">
        <f>[4]LT!E$5</f>
        <v>LT3. POLOS DE DESARROLLO URBANO PARA LA COMPETITIVIDAD Y EQUIDAD</v>
      </c>
      <c r="C227" s="220" t="str">
        <f>[4]LA!F$11</f>
        <v xml:space="preserve">LA301. CIUDADES PRODUCTIVAS MOTOR DEL DESARROLLO ECONÓMICO Y SOCIAL </v>
      </c>
      <c r="D227" s="220" t="str">
        <f>[4]Pg!$F$25</f>
        <v>Pg30102. Asociatividad y Desarrollo Empresarial</v>
      </c>
      <c r="E227" s="220" t="s">
        <v>5097</v>
      </c>
      <c r="F227" s="220" t="s">
        <v>5251</v>
      </c>
      <c r="G227" s="220" t="s">
        <v>1670</v>
      </c>
      <c r="H227" s="220" t="s">
        <v>4604</v>
      </c>
      <c r="I227" s="220" t="s">
        <v>484</v>
      </c>
      <c r="J227" s="220"/>
      <c r="K227" s="220" t="s">
        <v>85</v>
      </c>
      <c r="L227" s="221">
        <v>0</v>
      </c>
      <c r="M227" s="221">
        <v>2019</v>
      </c>
      <c r="N227" s="221">
        <v>600</v>
      </c>
      <c r="O227" s="221">
        <v>120</v>
      </c>
      <c r="P227" s="221">
        <v>250</v>
      </c>
      <c r="Q227" s="221">
        <v>400</v>
      </c>
      <c r="R227" s="222">
        <v>600</v>
      </c>
      <c r="S227" s="223">
        <f t="shared" si="18"/>
        <v>9107448660</v>
      </c>
      <c r="T227" s="223">
        <f t="shared" si="16"/>
        <v>3000000000</v>
      </c>
      <c r="U227" s="223">
        <v>3000000000</v>
      </c>
      <c r="V227" s="223"/>
      <c r="W227" s="223"/>
      <c r="X227" s="223"/>
      <c r="Y227" s="223"/>
      <c r="Z227" s="223"/>
      <c r="AA227" s="223"/>
      <c r="AB227" s="223"/>
      <c r="AC227" s="223"/>
      <c r="AD227" s="223">
        <f t="shared" si="15"/>
        <v>1878780000</v>
      </c>
      <c r="AE227" s="223">
        <v>378780000</v>
      </c>
      <c r="AF227" s="223"/>
      <c r="AG227" s="223"/>
      <c r="AH227" s="223"/>
      <c r="AI227" s="223"/>
      <c r="AJ227" s="223"/>
      <c r="AK227" s="223"/>
      <c r="AL227" s="223">
        <v>1500000000</v>
      </c>
      <c r="AM227" s="223"/>
      <c r="AN227" s="223">
        <f t="shared" si="17"/>
        <v>1905294600</v>
      </c>
      <c r="AO227" s="223">
        <f t="shared" si="20"/>
        <v>405294600</v>
      </c>
      <c r="AP227" s="223"/>
      <c r="AQ227" s="223"/>
      <c r="AR227" s="223"/>
      <c r="AS227" s="223"/>
      <c r="AT227" s="223"/>
      <c r="AU227" s="223"/>
      <c r="AV227" s="223">
        <f t="shared" si="22"/>
        <v>1500000000</v>
      </c>
      <c r="AW227" s="223"/>
      <c r="AX227" s="223">
        <f t="shared" si="19"/>
        <v>2323374060</v>
      </c>
      <c r="AY227" s="223">
        <f>378780000+444594060</f>
        <v>823374060</v>
      </c>
      <c r="AZ227" s="223"/>
      <c r="BA227" s="223"/>
      <c r="BB227" s="223"/>
      <c r="BC227" s="223"/>
      <c r="BD227" s="223"/>
      <c r="BE227" s="223"/>
      <c r="BF227" s="223">
        <v>1500000000</v>
      </c>
      <c r="BG227" s="223"/>
    </row>
    <row r="228" spans="1:59" s="185" customFormat="1" ht="117" hidden="1" x14ac:dyDescent="0.3">
      <c r="A228" s="213">
        <v>225</v>
      </c>
      <c r="B228" s="230" t="str">
        <f>[4]LT!E$5</f>
        <v>LT3. POLOS DE DESARROLLO URBANO PARA LA COMPETITIVIDAD Y EQUIDAD</v>
      </c>
      <c r="C228" s="220" t="str">
        <f>[4]LA!F$11</f>
        <v xml:space="preserve">LA301. CIUDADES PRODUCTIVAS MOTOR DEL DESARROLLO ECONÓMICO Y SOCIAL </v>
      </c>
      <c r="D228" s="220" t="str">
        <f>[4]Pg!$F$25</f>
        <v>Pg30102. Asociatividad y Desarrollo Empresarial</v>
      </c>
      <c r="E228" s="220" t="s">
        <v>5097</v>
      </c>
      <c r="F228" s="220" t="s">
        <v>5251</v>
      </c>
      <c r="G228" s="220" t="s">
        <v>1672</v>
      </c>
      <c r="H228" s="220" t="s">
        <v>4605</v>
      </c>
      <c r="I228" s="220" t="s">
        <v>484</v>
      </c>
      <c r="J228" s="220"/>
      <c r="K228" s="220" t="s">
        <v>85</v>
      </c>
      <c r="L228" s="221">
        <v>3</v>
      </c>
      <c r="M228" s="221">
        <v>2019</v>
      </c>
      <c r="N228" s="221">
        <v>4</v>
      </c>
      <c r="O228" s="221">
        <v>1</v>
      </c>
      <c r="P228" s="221">
        <v>2</v>
      </c>
      <c r="Q228" s="221">
        <v>3</v>
      </c>
      <c r="R228" s="222">
        <v>4</v>
      </c>
      <c r="S228" s="223">
        <f t="shared" si="18"/>
        <v>9979280000</v>
      </c>
      <c r="T228" s="223">
        <f t="shared" si="16"/>
        <v>1645280000</v>
      </c>
      <c r="U228" s="223">
        <v>752098000</v>
      </c>
      <c r="V228" s="223"/>
      <c r="W228" s="223"/>
      <c r="X228" s="223"/>
      <c r="Y228" s="223"/>
      <c r="Z228" s="223"/>
      <c r="AA228" s="223"/>
      <c r="AB228" s="223">
        <v>893182000</v>
      </c>
      <c r="AC228" s="223"/>
      <c r="AD228" s="223">
        <f t="shared" si="15"/>
        <v>2750000000</v>
      </c>
      <c r="AE228" s="223">
        <v>1250000000</v>
      </c>
      <c r="AF228" s="223"/>
      <c r="AG228" s="223"/>
      <c r="AH228" s="223"/>
      <c r="AI228" s="223"/>
      <c r="AJ228" s="223"/>
      <c r="AK228" s="223"/>
      <c r="AL228" s="223">
        <v>1500000000</v>
      </c>
      <c r="AM228" s="223"/>
      <c r="AN228" s="223">
        <f t="shared" si="17"/>
        <v>2834000000</v>
      </c>
      <c r="AO228" s="223">
        <v>1285000000</v>
      </c>
      <c r="AP228" s="223"/>
      <c r="AQ228" s="223"/>
      <c r="AR228" s="223"/>
      <c r="AS228" s="223"/>
      <c r="AT228" s="223"/>
      <c r="AU228" s="223"/>
      <c r="AV228" s="223">
        <v>1549000000</v>
      </c>
      <c r="AW228" s="223"/>
      <c r="AX228" s="223">
        <f t="shared" si="19"/>
        <v>2750000000</v>
      </c>
      <c r="AY228" s="223">
        <v>1250000000</v>
      </c>
      <c r="AZ228" s="223"/>
      <c r="BA228" s="223"/>
      <c r="BB228" s="223"/>
      <c r="BC228" s="223"/>
      <c r="BD228" s="223"/>
      <c r="BE228" s="223"/>
      <c r="BF228" s="223">
        <v>1500000000</v>
      </c>
      <c r="BG228" s="223"/>
    </row>
    <row r="229" spans="1:59" s="185" customFormat="1" ht="104" hidden="1" x14ac:dyDescent="0.3">
      <c r="A229" s="213">
        <v>226</v>
      </c>
      <c r="B229" s="230" t="str">
        <f>[4]LT!E$5</f>
        <v>LT3. POLOS DE DESARROLLO URBANO PARA LA COMPETITIVIDAD Y EQUIDAD</v>
      </c>
      <c r="C229" s="220" t="str">
        <f>[4]LA!F$11</f>
        <v xml:space="preserve">LA301. CIUDADES PRODUCTIVAS MOTOR DEL DESARROLLO ECONÓMICO Y SOCIAL </v>
      </c>
      <c r="D229" s="220" t="str">
        <f>[4]Pg!$F$25</f>
        <v>Pg30102. Asociatividad y Desarrollo Empresarial</v>
      </c>
      <c r="E229" s="220" t="s">
        <v>5097</v>
      </c>
      <c r="F229" s="220" t="s">
        <v>5251</v>
      </c>
      <c r="G229" s="220" t="s">
        <v>1674</v>
      </c>
      <c r="H229" s="220" t="s">
        <v>4606</v>
      </c>
      <c r="I229" s="220" t="s">
        <v>484</v>
      </c>
      <c r="J229" s="220"/>
      <c r="K229" s="220" t="s">
        <v>85</v>
      </c>
      <c r="L229" s="221">
        <v>116</v>
      </c>
      <c r="M229" s="221">
        <v>2019</v>
      </c>
      <c r="N229" s="221">
        <v>120</v>
      </c>
      <c r="O229" s="221">
        <v>30</v>
      </c>
      <c r="P229" s="221">
        <v>60</v>
      </c>
      <c r="Q229" s="221">
        <v>90</v>
      </c>
      <c r="R229" s="222">
        <v>120</v>
      </c>
      <c r="S229" s="223">
        <f t="shared" si="18"/>
        <v>641390000</v>
      </c>
      <c r="T229" s="223">
        <f t="shared" si="16"/>
        <v>99990000</v>
      </c>
      <c r="U229" s="223">
        <v>99990000</v>
      </c>
      <c r="V229" s="223"/>
      <c r="W229" s="223"/>
      <c r="X229" s="223"/>
      <c r="Y229" s="223"/>
      <c r="Z229" s="223"/>
      <c r="AA229" s="223"/>
      <c r="AB229" s="223"/>
      <c r="AC229" s="223"/>
      <c r="AD229" s="223">
        <f t="shared" si="15"/>
        <v>120000000</v>
      </c>
      <c r="AE229" s="223">
        <v>20000000</v>
      </c>
      <c r="AF229" s="223"/>
      <c r="AG229" s="223"/>
      <c r="AH229" s="223"/>
      <c r="AI229" s="223"/>
      <c r="AJ229" s="223"/>
      <c r="AK229" s="223"/>
      <c r="AL229" s="223">
        <v>100000000</v>
      </c>
      <c r="AM229" s="223"/>
      <c r="AN229" s="223">
        <f t="shared" si="17"/>
        <v>121400000</v>
      </c>
      <c r="AO229" s="223">
        <f>+AE229*1.07</f>
        <v>21400000</v>
      </c>
      <c r="AP229" s="223"/>
      <c r="AQ229" s="223"/>
      <c r="AR229" s="223"/>
      <c r="AS229" s="223"/>
      <c r="AT229" s="223"/>
      <c r="AU229" s="223"/>
      <c r="AV229" s="223">
        <f>+AL229</f>
        <v>100000000</v>
      </c>
      <c r="AW229" s="223"/>
      <c r="AX229" s="223">
        <f t="shared" si="19"/>
        <v>300000000</v>
      </c>
      <c r="AY229" s="223">
        <v>200000000</v>
      </c>
      <c r="AZ229" s="223"/>
      <c r="BA229" s="223"/>
      <c r="BB229" s="223"/>
      <c r="BC229" s="223"/>
      <c r="BD229" s="223"/>
      <c r="BE229" s="223"/>
      <c r="BF229" s="223">
        <v>100000000</v>
      </c>
      <c r="BG229" s="223"/>
    </row>
    <row r="230" spans="1:59" s="185" customFormat="1" ht="104" hidden="1" x14ac:dyDescent="0.3">
      <c r="A230" s="213">
        <v>227</v>
      </c>
      <c r="B230" s="230" t="str">
        <f>[4]LT!E$5</f>
        <v>LT3. POLOS DE DESARROLLO URBANO PARA LA COMPETITIVIDAD Y EQUIDAD</v>
      </c>
      <c r="C230" s="220" t="str">
        <f>[4]LA!F$11</f>
        <v xml:space="preserve">LA301. CIUDADES PRODUCTIVAS MOTOR DEL DESARROLLO ECONÓMICO Y SOCIAL </v>
      </c>
      <c r="D230" s="220" t="str">
        <f>[4]Pg!$F$25</f>
        <v>Pg30102. Asociatividad y Desarrollo Empresarial</v>
      </c>
      <c r="E230" s="220" t="s">
        <v>5097</v>
      </c>
      <c r="F230" s="220" t="s">
        <v>5251</v>
      </c>
      <c r="G230" s="220" t="s">
        <v>1676</v>
      </c>
      <c r="H230" s="220" t="s">
        <v>4607</v>
      </c>
      <c r="I230" s="220" t="s">
        <v>484</v>
      </c>
      <c r="J230" s="220"/>
      <c r="K230" s="220" t="s">
        <v>85</v>
      </c>
      <c r="L230" s="221">
        <v>0</v>
      </c>
      <c r="M230" s="221">
        <v>2019</v>
      </c>
      <c r="N230" s="221">
        <v>3</v>
      </c>
      <c r="O230" s="221">
        <v>0</v>
      </c>
      <c r="P230" s="221">
        <v>1</v>
      </c>
      <c r="Q230" s="221">
        <v>2</v>
      </c>
      <c r="R230" s="222">
        <v>3</v>
      </c>
      <c r="S230" s="223">
        <f t="shared" si="18"/>
        <v>276300000</v>
      </c>
      <c r="T230" s="223">
        <f t="shared" si="16"/>
        <v>0</v>
      </c>
      <c r="U230" s="223"/>
      <c r="V230" s="223"/>
      <c r="W230" s="223"/>
      <c r="X230" s="223"/>
      <c r="Y230" s="223"/>
      <c r="Z230" s="223"/>
      <c r="AA230" s="223"/>
      <c r="AB230" s="223"/>
      <c r="AC230" s="223"/>
      <c r="AD230" s="223">
        <f t="shared" si="15"/>
        <v>90000000</v>
      </c>
      <c r="AE230" s="223">
        <v>90000000</v>
      </c>
      <c r="AF230" s="223"/>
      <c r="AG230" s="223"/>
      <c r="AH230" s="223"/>
      <c r="AI230" s="223"/>
      <c r="AJ230" s="223"/>
      <c r="AK230" s="223"/>
      <c r="AL230" s="223"/>
      <c r="AM230" s="223"/>
      <c r="AN230" s="223">
        <f t="shared" si="17"/>
        <v>96300000</v>
      </c>
      <c r="AO230" s="223">
        <v>96300000</v>
      </c>
      <c r="AP230" s="223"/>
      <c r="AQ230" s="223"/>
      <c r="AR230" s="223"/>
      <c r="AS230" s="223"/>
      <c r="AT230" s="223"/>
      <c r="AU230" s="223"/>
      <c r="AV230" s="223"/>
      <c r="AW230" s="223"/>
      <c r="AX230" s="223">
        <f t="shared" si="19"/>
        <v>90000000</v>
      </c>
      <c r="AY230" s="223">
        <v>90000000</v>
      </c>
      <c r="AZ230" s="223"/>
      <c r="BA230" s="223"/>
      <c r="BB230" s="223"/>
      <c r="BC230" s="223"/>
      <c r="BD230" s="223"/>
      <c r="BE230" s="223"/>
      <c r="BF230" s="223"/>
      <c r="BG230" s="223"/>
    </row>
    <row r="231" spans="1:59" s="185" customFormat="1" ht="104" hidden="1" x14ac:dyDescent="0.3">
      <c r="A231" s="213">
        <v>228</v>
      </c>
      <c r="B231" s="230" t="str">
        <f>[4]LT!E$5</f>
        <v>LT3. POLOS DE DESARROLLO URBANO PARA LA COMPETITIVIDAD Y EQUIDAD</v>
      </c>
      <c r="C231" s="220" t="str">
        <f>[4]LA!F$11</f>
        <v xml:space="preserve">LA301. CIUDADES PRODUCTIVAS MOTOR DEL DESARROLLO ECONÓMICO Y SOCIAL </v>
      </c>
      <c r="D231" s="220" t="str">
        <f>[4]Pg!$F$25</f>
        <v>Pg30102. Asociatividad y Desarrollo Empresarial</v>
      </c>
      <c r="E231" s="220" t="s">
        <v>5097</v>
      </c>
      <c r="F231" s="220" t="s">
        <v>5251</v>
      </c>
      <c r="G231" s="220" t="s">
        <v>1678</v>
      </c>
      <c r="H231" s="220" t="s">
        <v>4608</v>
      </c>
      <c r="I231" s="220" t="s">
        <v>484</v>
      </c>
      <c r="J231" s="220"/>
      <c r="K231" s="220" t="s">
        <v>85</v>
      </c>
      <c r="L231" s="221">
        <v>0</v>
      </c>
      <c r="M231" s="221">
        <v>2019</v>
      </c>
      <c r="N231" s="221">
        <v>60</v>
      </c>
      <c r="O231" s="221">
        <v>0</v>
      </c>
      <c r="P231" s="221">
        <v>20</v>
      </c>
      <c r="Q231" s="221">
        <v>40</v>
      </c>
      <c r="R231" s="222">
        <v>60</v>
      </c>
      <c r="S231" s="223">
        <f t="shared" si="18"/>
        <v>214900000</v>
      </c>
      <c r="T231" s="223">
        <f t="shared" si="16"/>
        <v>0</v>
      </c>
      <c r="U231" s="223"/>
      <c r="V231" s="223"/>
      <c r="W231" s="223"/>
      <c r="X231" s="223"/>
      <c r="Y231" s="223"/>
      <c r="Z231" s="223"/>
      <c r="AA231" s="223"/>
      <c r="AB231" s="223"/>
      <c r="AC231" s="223"/>
      <c r="AD231" s="223">
        <f t="shared" si="15"/>
        <v>70000000</v>
      </c>
      <c r="AE231" s="223">
        <v>70000000</v>
      </c>
      <c r="AF231" s="223"/>
      <c r="AG231" s="223"/>
      <c r="AH231" s="223"/>
      <c r="AI231" s="223"/>
      <c r="AJ231" s="223"/>
      <c r="AK231" s="223"/>
      <c r="AL231" s="223"/>
      <c r="AM231" s="223"/>
      <c r="AN231" s="223">
        <f t="shared" si="17"/>
        <v>74900000</v>
      </c>
      <c r="AO231" s="223">
        <v>74900000</v>
      </c>
      <c r="AP231" s="223"/>
      <c r="AQ231" s="223"/>
      <c r="AR231" s="223"/>
      <c r="AS231" s="223"/>
      <c r="AT231" s="223"/>
      <c r="AU231" s="223"/>
      <c r="AV231" s="223"/>
      <c r="AW231" s="223"/>
      <c r="AX231" s="223">
        <f t="shared" si="19"/>
        <v>70000000</v>
      </c>
      <c r="AY231" s="223">
        <v>70000000</v>
      </c>
      <c r="AZ231" s="223"/>
      <c r="BA231" s="223"/>
      <c r="BB231" s="223"/>
      <c r="BC231" s="223"/>
      <c r="BD231" s="223"/>
      <c r="BE231" s="223"/>
      <c r="BF231" s="223"/>
      <c r="BG231" s="223"/>
    </row>
    <row r="232" spans="1:59" s="185" customFormat="1" ht="91" hidden="1" x14ac:dyDescent="0.3">
      <c r="A232" s="213">
        <v>229</v>
      </c>
      <c r="B232" s="230" t="str">
        <f>[4]LT!E$5</f>
        <v>LT3. POLOS DE DESARROLLO URBANO PARA LA COMPETITIVIDAD Y EQUIDAD</v>
      </c>
      <c r="C232" s="220" t="str">
        <f>[4]LA!F$11</f>
        <v xml:space="preserve">LA301. CIUDADES PRODUCTIVAS MOTOR DEL DESARROLLO ECONÓMICO Y SOCIAL </v>
      </c>
      <c r="D232" s="220" t="str">
        <f>[4]Pg!$F$25</f>
        <v>Pg30102. Asociatividad y Desarrollo Empresarial</v>
      </c>
      <c r="E232" s="220" t="s">
        <v>5098</v>
      </c>
      <c r="F232" s="220" t="s">
        <v>5252</v>
      </c>
      <c r="G232" s="220" t="s">
        <v>503</v>
      </c>
      <c r="H232" s="220" t="s">
        <v>4609</v>
      </c>
      <c r="I232" s="220" t="s">
        <v>342</v>
      </c>
      <c r="J232" s="220"/>
      <c r="K232" s="220" t="s">
        <v>85</v>
      </c>
      <c r="L232" s="221">
        <v>0</v>
      </c>
      <c r="M232" s="221">
        <v>2019</v>
      </c>
      <c r="N232" s="221">
        <v>1000</v>
      </c>
      <c r="O232" s="221">
        <v>250</v>
      </c>
      <c r="P232" s="221">
        <v>500</v>
      </c>
      <c r="Q232" s="221">
        <v>750</v>
      </c>
      <c r="R232" s="222">
        <v>1000</v>
      </c>
      <c r="S232" s="223">
        <f t="shared" si="18"/>
        <v>1400000000</v>
      </c>
      <c r="T232" s="223">
        <f t="shared" si="16"/>
        <v>350000000</v>
      </c>
      <c r="U232" s="223">
        <v>350000000</v>
      </c>
      <c r="V232" s="223"/>
      <c r="W232" s="223"/>
      <c r="X232" s="223"/>
      <c r="Y232" s="223"/>
      <c r="Z232" s="223"/>
      <c r="AA232" s="223"/>
      <c r="AB232" s="223"/>
      <c r="AC232" s="223"/>
      <c r="AD232" s="223">
        <f t="shared" si="15"/>
        <v>350000000</v>
      </c>
      <c r="AE232" s="223"/>
      <c r="AF232" s="223"/>
      <c r="AG232" s="223"/>
      <c r="AH232" s="223"/>
      <c r="AI232" s="223"/>
      <c r="AJ232" s="223"/>
      <c r="AK232" s="223"/>
      <c r="AL232" s="223">
        <v>350000000</v>
      </c>
      <c r="AM232" s="223"/>
      <c r="AN232" s="223">
        <f t="shared" si="17"/>
        <v>350000000</v>
      </c>
      <c r="AO232" s="223">
        <v>350000000</v>
      </c>
      <c r="AP232" s="223"/>
      <c r="AQ232" s="223"/>
      <c r="AR232" s="223"/>
      <c r="AS232" s="223"/>
      <c r="AT232" s="223"/>
      <c r="AU232" s="223"/>
      <c r="AV232" s="223"/>
      <c r="AW232" s="223"/>
      <c r="AX232" s="223">
        <f t="shared" si="19"/>
        <v>350000000</v>
      </c>
      <c r="AY232" s="223">
        <v>350000000</v>
      </c>
      <c r="AZ232" s="223"/>
      <c r="BA232" s="223"/>
      <c r="BB232" s="223"/>
      <c r="BC232" s="223"/>
      <c r="BD232" s="223"/>
      <c r="BE232" s="223"/>
      <c r="BF232" s="223">
        <v>0</v>
      </c>
      <c r="BG232" s="223"/>
    </row>
    <row r="233" spans="1:59" s="185" customFormat="1" ht="91" hidden="1" x14ac:dyDescent="0.3">
      <c r="A233" s="213">
        <v>230</v>
      </c>
      <c r="B233" s="230" t="str">
        <f>[4]LT!E$5</f>
        <v>LT3. POLOS DE DESARROLLO URBANO PARA LA COMPETITIVIDAD Y EQUIDAD</v>
      </c>
      <c r="C233" s="220" t="str">
        <f>[4]LA!F$11</f>
        <v xml:space="preserve">LA301. CIUDADES PRODUCTIVAS MOTOR DEL DESARROLLO ECONÓMICO Y SOCIAL </v>
      </c>
      <c r="D233" s="220" t="str">
        <f>[4]Pg!$F$25</f>
        <v>Pg30102. Asociatividad y Desarrollo Empresarial</v>
      </c>
      <c r="E233" s="220" t="s">
        <v>5098</v>
      </c>
      <c r="F233" s="220" t="s">
        <v>5252</v>
      </c>
      <c r="G233" s="220" t="s">
        <v>503</v>
      </c>
      <c r="H233" s="220" t="s">
        <v>4610</v>
      </c>
      <c r="I233" s="220" t="s">
        <v>342</v>
      </c>
      <c r="J233" s="220"/>
      <c r="K233" s="220" t="s">
        <v>85</v>
      </c>
      <c r="L233" s="221">
        <v>0</v>
      </c>
      <c r="M233" s="221">
        <v>2019</v>
      </c>
      <c r="N233" s="221">
        <v>500</v>
      </c>
      <c r="O233" s="221">
        <v>0</v>
      </c>
      <c r="P233" s="221">
        <v>150</v>
      </c>
      <c r="Q233" s="221">
        <v>300</v>
      </c>
      <c r="R233" s="222">
        <v>500</v>
      </c>
      <c r="S233" s="223">
        <f t="shared" si="18"/>
        <v>900000000</v>
      </c>
      <c r="T233" s="223">
        <f t="shared" si="16"/>
        <v>0</v>
      </c>
      <c r="U233" s="223">
        <v>0</v>
      </c>
      <c r="V233" s="223"/>
      <c r="W233" s="223"/>
      <c r="X233" s="223"/>
      <c r="Y233" s="223"/>
      <c r="Z233" s="223"/>
      <c r="AA233" s="223"/>
      <c r="AB233" s="223"/>
      <c r="AC233" s="223"/>
      <c r="AD233" s="223">
        <f t="shared" si="15"/>
        <v>300000000</v>
      </c>
      <c r="AE233" s="223">
        <v>300000000</v>
      </c>
      <c r="AF233" s="223"/>
      <c r="AG233" s="223"/>
      <c r="AH233" s="223"/>
      <c r="AI233" s="223"/>
      <c r="AJ233" s="223"/>
      <c r="AK233" s="223"/>
      <c r="AL233" s="223"/>
      <c r="AM233" s="223"/>
      <c r="AN233" s="223">
        <f t="shared" si="17"/>
        <v>300000000</v>
      </c>
      <c r="AO233" s="223"/>
      <c r="AP233" s="223"/>
      <c r="AQ233" s="223"/>
      <c r="AR233" s="223"/>
      <c r="AS233" s="223"/>
      <c r="AT233" s="223"/>
      <c r="AU233" s="223"/>
      <c r="AV233" s="223">
        <v>300000000</v>
      </c>
      <c r="AW233" s="223"/>
      <c r="AX233" s="223">
        <f t="shared" si="19"/>
        <v>300000000</v>
      </c>
      <c r="AY233" s="223"/>
      <c r="AZ233" s="223"/>
      <c r="BA233" s="223"/>
      <c r="BB233" s="223"/>
      <c r="BC233" s="223"/>
      <c r="BD233" s="223"/>
      <c r="BE233" s="223"/>
      <c r="BF233" s="223">
        <v>300000000</v>
      </c>
      <c r="BG233" s="223"/>
    </row>
    <row r="234" spans="1:59" s="185" customFormat="1" ht="91" hidden="1" x14ac:dyDescent="0.3">
      <c r="A234" s="213">
        <v>231</v>
      </c>
      <c r="B234" s="230" t="str">
        <f>[4]LT!E$5</f>
        <v>LT3. POLOS DE DESARROLLO URBANO PARA LA COMPETITIVIDAD Y EQUIDAD</v>
      </c>
      <c r="C234" s="220" t="str">
        <f>[4]LA!F$11</f>
        <v xml:space="preserve">LA301. CIUDADES PRODUCTIVAS MOTOR DEL DESARROLLO ECONÓMICO Y SOCIAL </v>
      </c>
      <c r="D234" s="220" t="str">
        <f>[4]Pg!$F$25</f>
        <v>Pg30102. Asociatividad y Desarrollo Empresarial</v>
      </c>
      <c r="E234" s="220" t="s">
        <v>5098</v>
      </c>
      <c r="F234" s="220" t="s">
        <v>5252</v>
      </c>
      <c r="G234" s="220" t="s">
        <v>503</v>
      </c>
      <c r="H234" s="220" t="s">
        <v>4611</v>
      </c>
      <c r="I234" s="220" t="s">
        <v>342</v>
      </c>
      <c r="J234" s="220"/>
      <c r="K234" s="220" t="s">
        <v>85</v>
      </c>
      <c r="L234" s="221">
        <v>0</v>
      </c>
      <c r="M234" s="221">
        <v>2019</v>
      </c>
      <c r="N234" s="221">
        <v>2000</v>
      </c>
      <c r="O234" s="221">
        <v>500</v>
      </c>
      <c r="P234" s="221">
        <v>1000</v>
      </c>
      <c r="Q234" s="221">
        <v>1500</v>
      </c>
      <c r="R234" s="222">
        <v>2000</v>
      </c>
      <c r="S234" s="223">
        <f t="shared" si="18"/>
        <v>10094600690.3862</v>
      </c>
      <c r="T234" s="223">
        <f t="shared" si="16"/>
        <v>2500000000</v>
      </c>
      <c r="U234" s="223">
        <f>182000000+1018000000</f>
        <v>1200000000</v>
      </c>
      <c r="V234" s="223"/>
      <c r="W234" s="223"/>
      <c r="X234" s="223"/>
      <c r="Y234" s="223"/>
      <c r="Z234" s="223"/>
      <c r="AA234" s="223"/>
      <c r="AB234" s="223">
        <v>1300000000</v>
      </c>
      <c r="AC234" s="223"/>
      <c r="AD234" s="223">
        <f t="shared" si="15"/>
        <v>2500000000</v>
      </c>
      <c r="AE234" s="223"/>
      <c r="AF234" s="223"/>
      <c r="AG234" s="223"/>
      <c r="AH234" s="223"/>
      <c r="AI234" s="223"/>
      <c r="AJ234" s="223"/>
      <c r="AK234" s="223"/>
      <c r="AL234" s="223">
        <v>2500000000</v>
      </c>
      <c r="AM234" s="223"/>
      <c r="AN234" s="223">
        <f t="shared" si="17"/>
        <v>2594600690.3862</v>
      </c>
      <c r="AO234" s="223">
        <v>94600690.386199951</v>
      </c>
      <c r="AP234" s="223"/>
      <c r="AQ234" s="223"/>
      <c r="AR234" s="223"/>
      <c r="AS234" s="223"/>
      <c r="AT234" s="223"/>
      <c r="AU234" s="223"/>
      <c r="AV234" s="223">
        <v>2500000000</v>
      </c>
      <c r="AW234" s="223"/>
      <c r="AX234" s="223">
        <f t="shared" si="19"/>
        <v>2500000000</v>
      </c>
      <c r="AY234" s="223"/>
      <c r="AZ234" s="223"/>
      <c r="BA234" s="223"/>
      <c r="BB234" s="223"/>
      <c r="BC234" s="223"/>
      <c r="BD234" s="223"/>
      <c r="BE234" s="223"/>
      <c r="BF234" s="223">
        <v>2500000000</v>
      </c>
      <c r="BG234" s="223"/>
    </row>
    <row r="235" spans="1:59" s="185" customFormat="1" ht="91" hidden="1" x14ac:dyDescent="0.3">
      <c r="A235" s="213">
        <v>232</v>
      </c>
      <c r="B235" s="230" t="str">
        <f>[4]LT!E$5</f>
        <v>LT3. POLOS DE DESARROLLO URBANO PARA LA COMPETITIVIDAD Y EQUIDAD</v>
      </c>
      <c r="C235" s="220" t="str">
        <f>[4]LA!F$11</f>
        <v xml:space="preserve">LA301. CIUDADES PRODUCTIVAS MOTOR DEL DESARROLLO ECONÓMICO Y SOCIAL </v>
      </c>
      <c r="D235" s="220" t="str">
        <f>[4]Pg!$F$25</f>
        <v>Pg30102. Asociatividad y Desarrollo Empresarial</v>
      </c>
      <c r="E235" s="220" t="s">
        <v>5098</v>
      </c>
      <c r="F235" s="220" t="s">
        <v>5252</v>
      </c>
      <c r="G235" s="220" t="s">
        <v>1266</v>
      </c>
      <c r="H235" s="220" t="s">
        <v>4612</v>
      </c>
      <c r="I235" s="220" t="s">
        <v>342</v>
      </c>
      <c r="J235" s="220"/>
      <c r="K235" s="220" t="s">
        <v>85</v>
      </c>
      <c r="L235" s="221">
        <v>0</v>
      </c>
      <c r="M235" s="221">
        <v>2019</v>
      </c>
      <c r="N235" s="221">
        <v>42</v>
      </c>
      <c r="O235" s="221">
        <v>0</v>
      </c>
      <c r="P235" s="221">
        <v>42</v>
      </c>
      <c r="Q235" s="221">
        <v>42</v>
      </c>
      <c r="R235" s="222">
        <v>42</v>
      </c>
      <c r="S235" s="223">
        <f t="shared" si="18"/>
        <v>5000000000</v>
      </c>
      <c r="T235" s="223">
        <f t="shared" si="16"/>
        <v>0</v>
      </c>
      <c r="U235" s="223"/>
      <c r="V235" s="223"/>
      <c r="W235" s="223"/>
      <c r="X235" s="223"/>
      <c r="Y235" s="223"/>
      <c r="Z235" s="223"/>
      <c r="AA235" s="223"/>
      <c r="AB235" s="223"/>
      <c r="AC235" s="223"/>
      <c r="AD235" s="223">
        <f t="shared" si="15"/>
        <v>5000000000</v>
      </c>
      <c r="AE235" s="223"/>
      <c r="AF235" s="223"/>
      <c r="AG235" s="223"/>
      <c r="AH235" s="223"/>
      <c r="AI235" s="223"/>
      <c r="AJ235" s="223"/>
      <c r="AK235" s="223"/>
      <c r="AL235" s="223">
        <v>5000000000</v>
      </c>
      <c r="AM235" s="223"/>
      <c r="AN235" s="223">
        <f t="shared" si="17"/>
        <v>0</v>
      </c>
      <c r="AO235" s="223"/>
      <c r="AP235" s="223"/>
      <c r="AQ235" s="223"/>
      <c r="AR235" s="223"/>
      <c r="AS235" s="223"/>
      <c r="AT235" s="223"/>
      <c r="AU235" s="223"/>
      <c r="AV235" s="223"/>
      <c r="AW235" s="223"/>
      <c r="AX235" s="223">
        <f t="shared" si="19"/>
        <v>0</v>
      </c>
      <c r="AY235" s="223"/>
      <c r="AZ235" s="223"/>
      <c r="BA235" s="223"/>
      <c r="BB235" s="223"/>
      <c r="BC235" s="223"/>
      <c r="BD235" s="223"/>
      <c r="BE235" s="223"/>
      <c r="BF235" s="223"/>
      <c r="BG235" s="223"/>
    </row>
    <row r="236" spans="1:59" s="185" customFormat="1" ht="78" hidden="1" x14ac:dyDescent="0.3">
      <c r="A236" s="213">
        <v>233</v>
      </c>
      <c r="B236" s="230" t="str">
        <f>[4]LT!E$5</f>
        <v>LT3. POLOS DE DESARROLLO URBANO PARA LA COMPETITIVIDAD Y EQUIDAD</v>
      </c>
      <c r="C236" s="220" t="str">
        <f>[4]LA!F$11</f>
        <v xml:space="preserve">LA301. CIUDADES PRODUCTIVAS MOTOR DEL DESARROLLO ECONÓMICO Y SOCIAL </v>
      </c>
      <c r="D236" s="220" t="str">
        <f>[4]Pg!$F$25</f>
        <v>Pg30102. Asociatividad y Desarrollo Empresarial</v>
      </c>
      <c r="E236" s="220" t="s">
        <v>5099</v>
      </c>
      <c r="F236" s="220" t="s">
        <v>5252</v>
      </c>
      <c r="G236" s="220" t="s">
        <v>508</v>
      </c>
      <c r="H236" s="220" t="s">
        <v>4613</v>
      </c>
      <c r="I236" s="220" t="s">
        <v>187</v>
      </c>
      <c r="J236" s="220"/>
      <c r="K236" s="220" t="s">
        <v>85</v>
      </c>
      <c r="L236" s="221">
        <v>0</v>
      </c>
      <c r="M236" s="221">
        <v>2019</v>
      </c>
      <c r="N236" s="221">
        <v>5</v>
      </c>
      <c r="O236" s="221">
        <v>1</v>
      </c>
      <c r="P236" s="221">
        <v>2</v>
      </c>
      <c r="Q236" s="221">
        <v>3</v>
      </c>
      <c r="R236" s="222">
        <v>5</v>
      </c>
      <c r="S236" s="223">
        <f t="shared" si="18"/>
        <v>544820000</v>
      </c>
      <c r="T236" s="223">
        <f t="shared" si="16"/>
        <v>350000000</v>
      </c>
      <c r="U236" s="223">
        <v>350000000</v>
      </c>
      <c r="V236" s="223"/>
      <c r="W236" s="223"/>
      <c r="X236" s="223"/>
      <c r="Y236" s="223"/>
      <c r="Z236" s="223"/>
      <c r="AA236" s="223"/>
      <c r="AB236" s="223"/>
      <c r="AC236" s="223"/>
      <c r="AD236" s="223">
        <f t="shared" si="15"/>
        <v>60000000</v>
      </c>
      <c r="AE236" s="223">
        <v>60000000</v>
      </c>
      <c r="AF236" s="223"/>
      <c r="AG236" s="223"/>
      <c r="AH236" s="223"/>
      <c r="AI236" s="223"/>
      <c r="AJ236" s="223"/>
      <c r="AK236" s="223"/>
      <c r="AL236" s="223"/>
      <c r="AM236" s="223"/>
      <c r="AN236" s="223">
        <f t="shared" si="17"/>
        <v>64200000</v>
      </c>
      <c r="AO236" s="223">
        <v>64200000</v>
      </c>
      <c r="AP236" s="223"/>
      <c r="AQ236" s="223"/>
      <c r="AR236" s="223"/>
      <c r="AS236" s="223"/>
      <c r="AT236" s="223"/>
      <c r="AU236" s="223"/>
      <c r="AV236" s="223"/>
      <c r="AW236" s="223"/>
      <c r="AX236" s="223">
        <f t="shared" si="19"/>
        <v>70620000</v>
      </c>
      <c r="AY236" s="223">
        <v>70620000</v>
      </c>
      <c r="AZ236" s="223"/>
      <c r="BA236" s="223"/>
      <c r="BB236" s="223"/>
      <c r="BC236" s="223"/>
      <c r="BD236" s="223"/>
      <c r="BE236" s="223"/>
      <c r="BF236" s="223">
        <v>0</v>
      </c>
      <c r="BG236" s="223"/>
    </row>
    <row r="237" spans="1:59" s="185" customFormat="1" ht="78" hidden="1" x14ac:dyDescent="0.3">
      <c r="A237" s="213">
        <v>234</v>
      </c>
      <c r="B237" s="230" t="str">
        <f>[4]LT!E$5</f>
        <v>LT3. POLOS DE DESARROLLO URBANO PARA LA COMPETITIVIDAD Y EQUIDAD</v>
      </c>
      <c r="C237" s="220" t="str">
        <f>[4]LA!F$11</f>
        <v xml:space="preserve">LA301. CIUDADES PRODUCTIVAS MOTOR DEL DESARROLLO ECONÓMICO Y SOCIAL </v>
      </c>
      <c r="D237" s="220" t="str">
        <f>[4]Pg!$F$25</f>
        <v>Pg30102. Asociatividad y Desarrollo Empresarial</v>
      </c>
      <c r="E237" s="220" t="s">
        <v>5099</v>
      </c>
      <c r="F237" s="220" t="s">
        <v>5252</v>
      </c>
      <c r="G237" s="220" t="s">
        <v>510</v>
      </c>
      <c r="H237" s="220" t="s">
        <v>4614</v>
      </c>
      <c r="I237" s="220" t="s">
        <v>187</v>
      </c>
      <c r="J237" s="220"/>
      <c r="K237" s="220" t="s">
        <v>85</v>
      </c>
      <c r="L237" s="221">
        <v>0</v>
      </c>
      <c r="M237" s="221">
        <v>2019</v>
      </c>
      <c r="N237" s="221">
        <v>42</v>
      </c>
      <c r="O237" s="221">
        <v>10</v>
      </c>
      <c r="P237" s="221">
        <v>20</v>
      </c>
      <c r="Q237" s="221">
        <v>30</v>
      </c>
      <c r="R237" s="222">
        <v>42</v>
      </c>
      <c r="S237" s="223">
        <f t="shared" si="18"/>
        <v>98705000</v>
      </c>
      <c r="T237" s="223">
        <f t="shared" si="16"/>
        <v>50000000</v>
      </c>
      <c r="U237" s="223">
        <v>50000000</v>
      </c>
      <c r="V237" s="223"/>
      <c r="W237" s="223"/>
      <c r="X237" s="223"/>
      <c r="Y237" s="223"/>
      <c r="Z237" s="223"/>
      <c r="AA237" s="223"/>
      <c r="AB237" s="223"/>
      <c r="AC237" s="223"/>
      <c r="AD237" s="223">
        <f t="shared" si="15"/>
        <v>15000000</v>
      </c>
      <c r="AE237" s="223">
        <v>15000000</v>
      </c>
      <c r="AF237" s="223"/>
      <c r="AG237" s="223"/>
      <c r="AH237" s="223"/>
      <c r="AI237" s="223"/>
      <c r="AJ237" s="223"/>
      <c r="AK237" s="223"/>
      <c r="AL237" s="223"/>
      <c r="AM237" s="223"/>
      <c r="AN237" s="223">
        <f t="shared" si="17"/>
        <v>16050000</v>
      </c>
      <c r="AO237" s="223">
        <v>16050000</v>
      </c>
      <c r="AP237" s="223"/>
      <c r="AQ237" s="223"/>
      <c r="AR237" s="223"/>
      <c r="AS237" s="223"/>
      <c r="AT237" s="223"/>
      <c r="AU237" s="223"/>
      <c r="AV237" s="223"/>
      <c r="AW237" s="223"/>
      <c r="AX237" s="223">
        <f t="shared" si="19"/>
        <v>17655000</v>
      </c>
      <c r="AY237" s="223">
        <v>17655000</v>
      </c>
      <c r="AZ237" s="223"/>
      <c r="BA237" s="223"/>
      <c r="BB237" s="223"/>
      <c r="BC237" s="223"/>
      <c r="BD237" s="223"/>
      <c r="BE237" s="223"/>
      <c r="BF237" s="223">
        <v>0</v>
      </c>
      <c r="BG237" s="223"/>
    </row>
    <row r="238" spans="1:59" s="185" customFormat="1" ht="78" hidden="1" x14ac:dyDescent="0.3">
      <c r="A238" s="213">
        <v>235</v>
      </c>
      <c r="B238" s="230" t="str">
        <f>[4]LT!E$5</f>
        <v>LT3. POLOS DE DESARROLLO URBANO PARA LA COMPETITIVIDAD Y EQUIDAD</v>
      </c>
      <c r="C238" s="220" t="str">
        <f>[4]LA!F$11</f>
        <v xml:space="preserve">LA301. CIUDADES PRODUCTIVAS MOTOR DEL DESARROLLO ECONÓMICO Y SOCIAL </v>
      </c>
      <c r="D238" s="220" t="str">
        <f>[4]Pg!$F$25</f>
        <v>Pg30102. Asociatividad y Desarrollo Empresarial</v>
      </c>
      <c r="E238" s="220" t="s">
        <v>5099</v>
      </c>
      <c r="F238" s="220" t="s">
        <v>5252</v>
      </c>
      <c r="G238" s="220" t="s">
        <v>511</v>
      </c>
      <c r="H238" s="220" t="s">
        <v>4615</v>
      </c>
      <c r="I238" s="220" t="s">
        <v>187</v>
      </c>
      <c r="J238" s="220"/>
      <c r="K238" s="220" t="s">
        <v>85</v>
      </c>
      <c r="L238" s="221">
        <v>0</v>
      </c>
      <c r="M238" s="221">
        <v>2019</v>
      </c>
      <c r="N238" s="221">
        <v>1</v>
      </c>
      <c r="O238" s="221">
        <v>1</v>
      </c>
      <c r="P238" s="221">
        <v>1</v>
      </c>
      <c r="Q238" s="221">
        <v>1</v>
      </c>
      <c r="R238" s="222">
        <v>1</v>
      </c>
      <c r="S238" s="223">
        <f t="shared" si="18"/>
        <v>9870500</v>
      </c>
      <c r="T238" s="223">
        <f t="shared" si="16"/>
        <v>5000000</v>
      </c>
      <c r="U238" s="223">
        <v>5000000</v>
      </c>
      <c r="V238" s="223"/>
      <c r="W238" s="223"/>
      <c r="X238" s="223"/>
      <c r="Y238" s="223"/>
      <c r="Z238" s="223"/>
      <c r="AA238" s="223"/>
      <c r="AB238" s="223"/>
      <c r="AC238" s="223"/>
      <c r="AD238" s="223">
        <f t="shared" si="15"/>
        <v>1500000</v>
      </c>
      <c r="AE238" s="223">
        <v>1500000</v>
      </c>
      <c r="AF238" s="223"/>
      <c r="AG238" s="223"/>
      <c r="AH238" s="223"/>
      <c r="AI238" s="223"/>
      <c r="AJ238" s="223"/>
      <c r="AK238" s="223"/>
      <c r="AL238" s="223"/>
      <c r="AM238" s="223"/>
      <c r="AN238" s="223">
        <f t="shared" si="17"/>
        <v>1605000</v>
      </c>
      <c r="AO238" s="223">
        <v>1605000</v>
      </c>
      <c r="AP238" s="223"/>
      <c r="AQ238" s="223"/>
      <c r="AR238" s="223"/>
      <c r="AS238" s="223"/>
      <c r="AT238" s="223"/>
      <c r="AU238" s="223"/>
      <c r="AV238" s="223"/>
      <c r="AW238" s="223"/>
      <c r="AX238" s="223">
        <f t="shared" si="19"/>
        <v>1765500</v>
      </c>
      <c r="AY238" s="223">
        <v>1765500</v>
      </c>
      <c r="AZ238" s="223"/>
      <c r="BA238" s="223"/>
      <c r="BB238" s="223"/>
      <c r="BC238" s="223"/>
      <c r="BD238" s="223"/>
      <c r="BE238" s="223"/>
      <c r="BF238" s="223">
        <v>0</v>
      </c>
      <c r="BG238" s="223"/>
    </row>
    <row r="239" spans="1:59" s="185" customFormat="1" ht="78" hidden="1" x14ac:dyDescent="0.3">
      <c r="A239" s="213">
        <v>236</v>
      </c>
      <c r="B239" s="230" t="str">
        <f>[4]LT!E$5</f>
        <v>LT3. POLOS DE DESARROLLO URBANO PARA LA COMPETITIVIDAD Y EQUIDAD</v>
      </c>
      <c r="C239" s="220" t="str">
        <f>[4]LA!F$11</f>
        <v xml:space="preserve">LA301. CIUDADES PRODUCTIVAS MOTOR DEL DESARROLLO ECONÓMICO Y SOCIAL </v>
      </c>
      <c r="D239" s="220" t="str">
        <f>[4]Pg!$F$25</f>
        <v>Pg30102. Asociatividad y Desarrollo Empresarial</v>
      </c>
      <c r="E239" s="220" t="s">
        <v>5099</v>
      </c>
      <c r="F239" s="220" t="s">
        <v>5252</v>
      </c>
      <c r="G239" s="220" t="s">
        <v>513</v>
      </c>
      <c r="H239" s="220" t="s">
        <v>4616</v>
      </c>
      <c r="I239" s="220" t="s">
        <v>187</v>
      </c>
      <c r="J239" s="220"/>
      <c r="K239" s="220" t="s">
        <v>85</v>
      </c>
      <c r="L239" s="221">
        <v>0</v>
      </c>
      <c r="M239" s="221">
        <v>2019</v>
      </c>
      <c r="N239" s="221">
        <v>42</v>
      </c>
      <c r="O239" s="221">
        <v>10</v>
      </c>
      <c r="P239" s="221">
        <v>20</v>
      </c>
      <c r="Q239" s="221">
        <v>30</v>
      </c>
      <c r="R239" s="222">
        <v>42</v>
      </c>
      <c r="S239" s="223">
        <f t="shared" si="18"/>
        <v>386310000</v>
      </c>
      <c r="T239" s="223">
        <f t="shared" si="16"/>
        <v>0</v>
      </c>
      <c r="U239" s="223"/>
      <c r="V239" s="223"/>
      <c r="W239" s="223"/>
      <c r="X239" s="223"/>
      <c r="Y239" s="223"/>
      <c r="Z239" s="223"/>
      <c r="AA239" s="223"/>
      <c r="AB239" s="223"/>
      <c r="AC239" s="223"/>
      <c r="AD239" s="223">
        <f t="shared" si="15"/>
        <v>30000000</v>
      </c>
      <c r="AE239" s="223">
        <v>30000000</v>
      </c>
      <c r="AF239" s="223"/>
      <c r="AG239" s="223"/>
      <c r="AH239" s="223"/>
      <c r="AI239" s="223"/>
      <c r="AJ239" s="223"/>
      <c r="AK239" s="223"/>
      <c r="AL239" s="223"/>
      <c r="AM239" s="223"/>
      <c r="AN239" s="223">
        <f t="shared" si="17"/>
        <v>321000000</v>
      </c>
      <c r="AO239" s="223">
        <v>321000000</v>
      </c>
      <c r="AP239" s="223"/>
      <c r="AQ239" s="223"/>
      <c r="AR239" s="223"/>
      <c r="AS239" s="223"/>
      <c r="AT239" s="223"/>
      <c r="AU239" s="223"/>
      <c r="AV239" s="223"/>
      <c r="AW239" s="223"/>
      <c r="AX239" s="223">
        <f t="shared" si="19"/>
        <v>35310000</v>
      </c>
      <c r="AY239" s="223">
        <v>35310000</v>
      </c>
      <c r="AZ239" s="223"/>
      <c r="BA239" s="223"/>
      <c r="BB239" s="223"/>
      <c r="BC239" s="223"/>
      <c r="BD239" s="223"/>
      <c r="BE239" s="223"/>
      <c r="BF239" s="223">
        <v>0</v>
      </c>
      <c r="BG239" s="223"/>
    </row>
    <row r="240" spans="1:59" s="185" customFormat="1" ht="78" hidden="1" x14ac:dyDescent="0.3">
      <c r="A240" s="213">
        <v>237</v>
      </c>
      <c r="B240" s="230" t="str">
        <f>[4]LT!E$5</f>
        <v>LT3. POLOS DE DESARROLLO URBANO PARA LA COMPETITIVIDAD Y EQUIDAD</v>
      </c>
      <c r="C240" s="220" t="str">
        <f>[4]LA!F$11</f>
        <v xml:space="preserve">LA301. CIUDADES PRODUCTIVAS MOTOR DEL DESARROLLO ECONÓMICO Y SOCIAL </v>
      </c>
      <c r="D240" s="220" t="str">
        <f>[4]Pg!$F$25</f>
        <v>Pg30102. Asociatividad y Desarrollo Empresarial</v>
      </c>
      <c r="E240" s="220" t="s">
        <v>5099</v>
      </c>
      <c r="F240" s="220" t="s">
        <v>5252</v>
      </c>
      <c r="G240" s="220" t="s">
        <v>515</v>
      </c>
      <c r="H240" s="220" t="s">
        <v>4617</v>
      </c>
      <c r="I240" s="220" t="s">
        <v>187</v>
      </c>
      <c r="J240" s="220"/>
      <c r="K240" s="220" t="s">
        <v>85</v>
      </c>
      <c r="L240" s="221">
        <v>0</v>
      </c>
      <c r="M240" s="221">
        <v>2019</v>
      </c>
      <c r="N240" s="221">
        <v>6</v>
      </c>
      <c r="O240" s="221">
        <v>0</v>
      </c>
      <c r="P240" s="221">
        <v>2</v>
      </c>
      <c r="Q240" s="221">
        <v>4</v>
      </c>
      <c r="R240" s="222">
        <v>6</v>
      </c>
      <c r="S240" s="223">
        <f t="shared" si="18"/>
        <v>195545500</v>
      </c>
      <c r="T240" s="223">
        <f t="shared" si="16"/>
        <v>0</v>
      </c>
      <c r="U240" s="223">
        <v>0</v>
      </c>
      <c r="V240" s="223"/>
      <c r="W240" s="223"/>
      <c r="X240" s="223"/>
      <c r="Y240" s="223"/>
      <c r="Z240" s="223"/>
      <c r="AA240" s="223"/>
      <c r="AB240" s="223"/>
      <c r="AC240" s="223"/>
      <c r="AD240" s="223">
        <f t="shared" si="15"/>
        <v>74600000</v>
      </c>
      <c r="AE240" s="223">
        <v>74600000</v>
      </c>
      <c r="AF240" s="223"/>
      <c r="AG240" s="223"/>
      <c r="AH240" s="223"/>
      <c r="AI240" s="223"/>
      <c r="AJ240" s="223"/>
      <c r="AK240" s="223"/>
      <c r="AL240" s="223"/>
      <c r="AM240" s="223"/>
      <c r="AN240" s="223">
        <f t="shared" si="17"/>
        <v>54955000</v>
      </c>
      <c r="AO240" s="223">
        <v>54955000</v>
      </c>
      <c r="AP240" s="223"/>
      <c r="AQ240" s="223"/>
      <c r="AR240" s="223"/>
      <c r="AS240" s="223"/>
      <c r="AT240" s="223"/>
      <c r="AU240" s="223"/>
      <c r="AV240" s="223"/>
      <c r="AW240" s="223"/>
      <c r="AX240" s="223">
        <f t="shared" si="19"/>
        <v>65990500</v>
      </c>
      <c r="AY240" s="223">
        <v>65990500</v>
      </c>
      <c r="AZ240" s="223"/>
      <c r="BA240" s="223"/>
      <c r="BB240" s="223"/>
      <c r="BC240" s="223"/>
      <c r="BD240" s="223"/>
      <c r="BE240" s="223"/>
      <c r="BF240" s="223">
        <v>0</v>
      </c>
      <c r="BG240" s="223"/>
    </row>
    <row r="241" spans="1:59" s="185" customFormat="1" ht="78" hidden="1" x14ac:dyDescent="0.3">
      <c r="A241" s="213">
        <v>238</v>
      </c>
      <c r="B241" s="230" t="str">
        <f>[4]LT!E$5</f>
        <v>LT3. POLOS DE DESARROLLO URBANO PARA LA COMPETITIVIDAD Y EQUIDAD</v>
      </c>
      <c r="C241" s="220" t="str">
        <f>[4]LA!F$11</f>
        <v xml:space="preserve">LA301. CIUDADES PRODUCTIVAS MOTOR DEL DESARROLLO ECONÓMICO Y SOCIAL </v>
      </c>
      <c r="D241" s="220" t="str">
        <f>[4]Pg!$F$25</f>
        <v>Pg30102. Asociatividad y Desarrollo Empresarial</v>
      </c>
      <c r="E241" s="220" t="s">
        <v>5099</v>
      </c>
      <c r="F241" s="220" t="s">
        <v>5252</v>
      </c>
      <c r="G241" s="220" t="s">
        <v>517</v>
      </c>
      <c r="H241" s="220" t="s">
        <v>4618</v>
      </c>
      <c r="I241" s="220" t="s">
        <v>187</v>
      </c>
      <c r="J241" s="220"/>
      <c r="K241" s="220" t="s">
        <v>85</v>
      </c>
      <c r="L241" s="221">
        <v>0</v>
      </c>
      <c r="M241" s="221">
        <v>2019</v>
      </c>
      <c r="N241" s="221">
        <v>1</v>
      </c>
      <c r="O241" s="221">
        <v>0</v>
      </c>
      <c r="P241" s="221">
        <v>0</v>
      </c>
      <c r="Q241" s="221">
        <v>1</v>
      </c>
      <c r="R241" s="222">
        <v>1</v>
      </c>
      <c r="S241" s="223">
        <f t="shared" si="18"/>
        <v>552000000</v>
      </c>
      <c r="T241" s="223">
        <f t="shared" si="16"/>
        <v>0</v>
      </c>
      <c r="U241" s="223"/>
      <c r="V241" s="223"/>
      <c r="W241" s="223"/>
      <c r="X241" s="223"/>
      <c r="Y241" s="223"/>
      <c r="Z241" s="223"/>
      <c r="AA241" s="223"/>
      <c r="AB241" s="223"/>
      <c r="AC241" s="223"/>
      <c r="AD241" s="223">
        <f t="shared" si="15"/>
        <v>0</v>
      </c>
      <c r="AE241" s="223">
        <v>0</v>
      </c>
      <c r="AF241" s="223"/>
      <c r="AG241" s="223"/>
      <c r="AH241" s="223"/>
      <c r="AI241" s="223"/>
      <c r="AJ241" s="223"/>
      <c r="AK241" s="223"/>
      <c r="AL241" s="223"/>
      <c r="AM241" s="223"/>
      <c r="AN241" s="223">
        <f t="shared" si="17"/>
        <v>500000000</v>
      </c>
      <c r="AO241" s="223">
        <v>500000000</v>
      </c>
      <c r="AP241" s="223"/>
      <c r="AQ241" s="223"/>
      <c r="AR241" s="223"/>
      <c r="AS241" s="223"/>
      <c r="AT241" s="223"/>
      <c r="AU241" s="223"/>
      <c r="AV241" s="223"/>
      <c r="AW241" s="223"/>
      <c r="AX241" s="223">
        <f t="shared" si="19"/>
        <v>52000000</v>
      </c>
      <c r="AY241" s="223">
        <v>52000000</v>
      </c>
      <c r="AZ241" s="223"/>
      <c r="BA241" s="223"/>
      <c r="BB241" s="223"/>
      <c r="BC241" s="223"/>
      <c r="BD241" s="223"/>
      <c r="BE241" s="223"/>
      <c r="BF241" s="223">
        <v>0</v>
      </c>
      <c r="BG241" s="223"/>
    </row>
    <row r="242" spans="1:59" s="185" customFormat="1" ht="78" hidden="1" x14ac:dyDescent="0.3">
      <c r="A242" s="213">
        <v>239</v>
      </c>
      <c r="B242" s="230" t="str">
        <f>[4]LT!E$5</f>
        <v>LT3. POLOS DE DESARROLLO URBANO PARA LA COMPETITIVIDAD Y EQUIDAD</v>
      </c>
      <c r="C242" s="220" t="str">
        <f>[4]LA!F$11</f>
        <v xml:space="preserve">LA301. CIUDADES PRODUCTIVAS MOTOR DEL DESARROLLO ECONÓMICO Y SOCIAL </v>
      </c>
      <c r="D242" s="220" t="str">
        <f>[4]Pg!$F$25</f>
        <v>Pg30102. Asociatividad y Desarrollo Empresarial</v>
      </c>
      <c r="E242" s="220" t="s">
        <v>5099</v>
      </c>
      <c r="F242" s="220" t="s">
        <v>5252</v>
      </c>
      <c r="G242" s="220" t="s">
        <v>519</v>
      </c>
      <c r="H242" s="220" t="s">
        <v>4619</v>
      </c>
      <c r="I242" s="220" t="s">
        <v>171</v>
      </c>
      <c r="J242" s="220"/>
      <c r="K242" s="220" t="s">
        <v>85</v>
      </c>
      <c r="L242" s="221">
        <v>0</v>
      </c>
      <c r="M242" s="221">
        <v>2019</v>
      </c>
      <c r="N242" s="221">
        <v>1</v>
      </c>
      <c r="O242" s="221">
        <v>0</v>
      </c>
      <c r="P242" s="221">
        <v>1</v>
      </c>
      <c r="Q242" s="221">
        <v>1</v>
      </c>
      <c r="R242" s="222">
        <v>1</v>
      </c>
      <c r="S242" s="223">
        <f t="shared" si="18"/>
        <v>1800000000</v>
      </c>
      <c r="T242" s="223">
        <f t="shared" si="16"/>
        <v>0</v>
      </c>
      <c r="U242" s="223">
        <v>0</v>
      </c>
      <c r="V242" s="223"/>
      <c r="W242" s="223"/>
      <c r="X242" s="223"/>
      <c r="Y242" s="223"/>
      <c r="Z242" s="223"/>
      <c r="AA242" s="223"/>
      <c r="AB242" s="223"/>
      <c r="AC242" s="223"/>
      <c r="AD242" s="223">
        <f t="shared" si="15"/>
        <v>600000000</v>
      </c>
      <c r="AE242" s="223"/>
      <c r="AF242" s="223"/>
      <c r="AG242" s="223"/>
      <c r="AH242" s="223">
        <v>600000000</v>
      </c>
      <c r="AI242" s="223"/>
      <c r="AJ242" s="223"/>
      <c r="AK242" s="223"/>
      <c r="AL242" s="223"/>
      <c r="AM242" s="223"/>
      <c r="AN242" s="223">
        <f t="shared" si="17"/>
        <v>600000000</v>
      </c>
      <c r="AO242" s="223"/>
      <c r="AP242" s="223"/>
      <c r="AQ242" s="223"/>
      <c r="AR242" s="223">
        <v>600000000</v>
      </c>
      <c r="AS242" s="223"/>
      <c r="AT242" s="223"/>
      <c r="AU242" s="223"/>
      <c r="AV242" s="223"/>
      <c r="AW242" s="223"/>
      <c r="AX242" s="223">
        <f t="shared" si="19"/>
        <v>600000000</v>
      </c>
      <c r="AY242" s="223"/>
      <c r="AZ242" s="223"/>
      <c r="BA242" s="223"/>
      <c r="BB242" s="223">
        <v>600000000</v>
      </c>
      <c r="BC242" s="223"/>
      <c r="BD242" s="223"/>
      <c r="BE242" s="223"/>
      <c r="BF242" s="223">
        <v>0</v>
      </c>
      <c r="BG242" s="223"/>
    </row>
    <row r="243" spans="1:59" s="185" customFormat="1" ht="52" hidden="1" x14ac:dyDescent="0.3">
      <c r="A243" s="213">
        <v>240</v>
      </c>
      <c r="B243" s="230" t="str">
        <f>[4]LT!E$5</f>
        <v>LT3. POLOS DE DESARROLLO URBANO PARA LA COMPETITIVIDAD Y EQUIDAD</v>
      </c>
      <c r="C243" s="220" t="str">
        <f>[4]LA!F$11</f>
        <v xml:space="preserve">LA301. CIUDADES PRODUCTIVAS MOTOR DEL DESARROLLO ECONÓMICO Y SOCIAL </v>
      </c>
      <c r="D243" s="220" t="str">
        <f>[4]Pg!$F$25</f>
        <v>Pg30102. Asociatividad y Desarrollo Empresarial</v>
      </c>
      <c r="E243" s="220" t="s">
        <v>5097</v>
      </c>
      <c r="F243" s="220" t="s">
        <v>5253</v>
      </c>
      <c r="G243" s="220" t="s">
        <v>1680</v>
      </c>
      <c r="H243" s="220" t="s">
        <v>4620</v>
      </c>
      <c r="I243" s="220" t="s">
        <v>484</v>
      </c>
      <c r="J243" s="220"/>
      <c r="K243" s="220" t="s">
        <v>523</v>
      </c>
      <c r="L243" s="221">
        <v>4</v>
      </c>
      <c r="M243" s="221">
        <v>2019</v>
      </c>
      <c r="N243" s="221">
        <v>5</v>
      </c>
      <c r="O243" s="221">
        <v>0</v>
      </c>
      <c r="P243" s="221">
        <v>1</v>
      </c>
      <c r="Q243" s="221">
        <v>3</v>
      </c>
      <c r="R243" s="222">
        <v>5</v>
      </c>
      <c r="S243" s="223">
        <f t="shared" si="18"/>
        <v>368400000</v>
      </c>
      <c r="T243" s="223">
        <f t="shared" si="16"/>
        <v>0</v>
      </c>
      <c r="U243" s="223"/>
      <c r="V243" s="223"/>
      <c r="W243" s="223"/>
      <c r="X243" s="223"/>
      <c r="Y243" s="223"/>
      <c r="Z243" s="223"/>
      <c r="AA243" s="223"/>
      <c r="AB243" s="223"/>
      <c r="AC243" s="223"/>
      <c r="AD243" s="223">
        <f t="shared" si="15"/>
        <v>120000000</v>
      </c>
      <c r="AE243" s="223">
        <v>120000000</v>
      </c>
      <c r="AF243" s="223"/>
      <c r="AG243" s="223"/>
      <c r="AH243" s="223"/>
      <c r="AI243" s="223"/>
      <c r="AJ243" s="223"/>
      <c r="AK243" s="223"/>
      <c r="AL243" s="223"/>
      <c r="AM243" s="223"/>
      <c r="AN243" s="223">
        <f t="shared" si="17"/>
        <v>128400000.00000001</v>
      </c>
      <c r="AO243" s="223">
        <f t="shared" ref="AO243:AO249" si="23">+AE243*1.07</f>
        <v>128400000.00000001</v>
      </c>
      <c r="AP243" s="223"/>
      <c r="AQ243" s="223"/>
      <c r="AR243" s="223"/>
      <c r="AS243" s="223"/>
      <c r="AT243" s="223"/>
      <c r="AU243" s="223"/>
      <c r="AV243" s="223">
        <f t="shared" ref="AV243:AV249" si="24">+AL243</f>
        <v>0</v>
      </c>
      <c r="AW243" s="223"/>
      <c r="AX243" s="223">
        <f t="shared" si="19"/>
        <v>120000000</v>
      </c>
      <c r="AY243" s="223">
        <v>120000000</v>
      </c>
      <c r="AZ243" s="223"/>
      <c r="BA243" s="223"/>
      <c r="BB243" s="223"/>
      <c r="BC243" s="223"/>
      <c r="BD243" s="223"/>
      <c r="BE243" s="223"/>
      <c r="BF243" s="223"/>
      <c r="BG243" s="223"/>
    </row>
    <row r="244" spans="1:59" s="185" customFormat="1" ht="52" hidden="1" x14ac:dyDescent="0.3">
      <c r="A244" s="213">
        <v>241</v>
      </c>
      <c r="B244" s="230" t="str">
        <f>[4]LT!E$5</f>
        <v>LT3. POLOS DE DESARROLLO URBANO PARA LA COMPETITIVIDAD Y EQUIDAD</v>
      </c>
      <c r="C244" s="220" t="str">
        <f>[4]LA!F$11</f>
        <v xml:space="preserve">LA301. CIUDADES PRODUCTIVAS MOTOR DEL DESARROLLO ECONÓMICO Y SOCIAL </v>
      </c>
      <c r="D244" s="220" t="str">
        <f>[4]Pg!$F$25</f>
        <v>Pg30102. Asociatividad y Desarrollo Empresarial</v>
      </c>
      <c r="E244" s="220" t="s">
        <v>5097</v>
      </c>
      <c r="F244" s="220" t="s">
        <v>5253</v>
      </c>
      <c r="G244" s="220" t="s">
        <v>524</v>
      </c>
      <c r="H244" s="220" t="s">
        <v>4621</v>
      </c>
      <c r="I244" s="220" t="s">
        <v>484</v>
      </c>
      <c r="J244" s="220"/>
      <c r="K244" s="220" t="s">
        <v>85</v>
      </c>
      <c r="L244" s="221" t="s">
        <v>525</v>
      </c>
      <c r="M244" s="221">
        <v>2019</v>
      </c>
      <c r="N244" s="221">
        <v>1</v>
      </c>
      <c r="O244" s="221">
        <v>0</v>
      </c>
      <c r="P244" s="221">
        <v>0.3</v>
      </c>
      <c r="Q244" s="221">
        <v>0.6</v>
      </c>
      <c r="R244" s="222">
        <v>1</v>
      </c>
      <c r="S244" s="223">
        <f t="shared" si="18"/>
        <v>138150000</v>
      </c>
      <c r="T244" s="223">
        <f t="shared" si="16"/>
        <v>0</v>
      </c>
      <c r="U244" s="223"/>
      <c r="V244" s="223"/>
      <c r="W244" s="223"/>
      <c r="X244" s="223"/>
      <c r="Y244" s="223"/>
      <c r="Z244" s="223"/>
      <c r="AA244" s="223"/>
      <c r="AB244" s="223"/>
      <c r="AC244" s="223"/>
      <c r="AD244" s="223">
        <f t="shared" ref="AD244:AD307" si="25">SUM(AE244:AM244)</f>
        <v>45000000</v>
      </c>
      <c r="AE244" s="223">
        <v>45000000</v>
      </c>
      <c r="AF244" s="223"/>
      <c r="AG244" s="223"/>
      <c r="AH244" s="223"/>
      <c r="AI244" s="223"/>
      <c r="AJ244" s="223"/>
      <c r="AK244" s="223"/>
      <c r="AL244" s="223"/>
      <c r="AM244" s="223"/>
      <c r="AN244" s="223">
        <f t="shared" si="17"/>
        <v>48150000</v>
      </c>
      <c r="AO244" s="223">
        <f t="shared" si="23"/>
        <v>48150000</v>
      </c>
      <c r="AP244" s="223"/>
      <c r="AQ244" s="223"/>
      <c r="AR244" s="223"/>
      <c r="AS244" s="223"/>
      <c r="AT244" s="223"/>
      <c r="AU244" s="223"/>
      <c r="AV244" s="223">
        <f t="shared" si="24"/>
        <v>0</v>
      </c>
      <c r="AW244" s="223"/>
      <c r="AX244" s="223">
        <f t="shared" si="19"/>
        <v>45000000</v>
      </c>
      <c r="AY244" s="223">
        <v>45000000</v>
      </c>
      <c r="AZ244" s="223"/>
      <c r="BA244" s="223"/>
      <c r="BB244" s="223"/>
      <c r="BC244" s="223"/>
      <c r="BD244" s="223"/>
      <c r="BE244" s="223"/>
      <c r="BF244" s="223"/>
      <c r="BG244" s="223"/>
    </row>
    <row r="245" spans="1:59" s="185" customFormat="1" ht="52" hidden="1" x14ac:dyDescent="0.3">
      <c r="A245" s="213">
        <v>242</v>
      </c>
      <c r="B245" s="230" t="str">
        <f>[4]LT!E$5</f>
        <v>LT3. POLOS DE DESARROLLO URBANO PARA LA COMPETITIVIDAD Y EQUIDAD</v>
      </c>
      <c r="C245" s="220" t="str">
        <f>[4]LA!F$11</f>
        <v xml:space="preserve">LA301. CIUDADES PRODUCTIVAS MOTOR DEL DESARROLLO ECONÓMICO Y SOCIAL </v>
      </c>
      <c r="D245" s="220" t="str">
        <f>[4]Pg!$F$26</f>
        <v>Pg30103. Valle Internacional</v>
      </c>
      <c r="E245" s="220" t="s">
        <v>5100</v>
      </c>
      <c r="F245" s="220" t="s">
        <v>5254</v>
      </c>
      <c r="G245" s="220" t="s">
        <v>529</v>
      </c>
      <c r="H245" s="220" t="s">
        <v>4622</v>
      </c>
      <c r="I245" s="220" t="s">
        <v>484</v>
      </c>
      <c r="J245" s="220"/>
      <c r="K245" s="220" t="s">
        <v>85</v>
      </c>
      <c r="L245" s="221">
        <v>0</v>
      </c>
      <c r="M245" s="221">
        <v>2019</v>
      </c>
      <c r="N245" s="224">
        <v>1</v>
      </c>
      <c r="O245" s="221">
        <v>0</v>
      </c>
      <c r="P245" s="221">
        <v>30</v>
      </c>
      <c r="Q245" s="221">
        <v>60</v>
      </c>
      <c r="R245" s="222">
        <v>100</v>
      </c>
      <c r="S245" s="223">
        <f t="shared" si="18"/>
        <v>368400000</v>
      </c>
      <c r="T245" s="223">
        <f t="shared" si="16"/>
        <v>0</v>
      </c>
      <c r="U245" s="223"/>
      <c r="V245" s="223"/>
      <c r="W245" s="223"/>
      <c r="X245" s="223"/>
      <c r="Y245" s="223"/>
      <c r="Z245" s="223"/>
      <c r="AA245" s="223"/>
      <c r="AB245" s="223"/>
      <c r="AC245" s="223"/>
      <c r="AD245" s="223">
        <f t="shared" si="25"/>
        <v>120000000</v>
      </c>
      <c r="AE245" s="223">
        <v>120000000</v>
      </c>
      <c r="AF245" s="223"/>
      <c r="AG245" s="223"/>
      <c r="AH245" s="223"/>
      <c r="AI245" s="223"/>
      <c r="AJ245" s="223"/>
      <c r="AK245" s="223"/>
      <c r="AL245" s="223"/>
      <c r="AM245" s="223"/>
      <c r="AN245" s="223">
        <f t="shared" si="17"/>
        <v>128400000.00000001</v>
      </c>
      <c r="AO245" s="223">
        <f t="shared" si="23"/>
        <v>128400000.00000001</v>
      </c>
      <c r="AP245" s="223"/>
      <c r="AQ245" s="223"/>
      <c r="AR245" s="223"/>
      <c r="AS245" s="223"/>
      <c r="AT245" s="223"/>
      <c r="AU245" s="223"/>
      <c r="AV245" s="223">
        <f t="shared" si="24"/>
        <v>0</v>
      </c>
      <c r="AW245" s="223"/>
      <c r="AX245" s="223">
        <f t="shared" si="19"/>
        <v>120000000</v>
      </c>
      <c r="AY245" s="223">
        <v>120000000</v>
      </c>
      <c r="AZ245" s="223"/>
      <c r="BA245" s="223"/>
      <c r="BB245" s="223"/>
      <c r="BC245" s="223"/>
      <c r="BD245" s="223"/>
      <c r="BE245" s="223"/>
      <c r="BF245" s="223"/>
      <c r="BG245" s="223"/>
    </row>
    <row r="246" spans="1:59" s="185" customFormat="1" ht="52" hidden="1" x14ac:dyDescent="0.3">
      <c r="A246" s="213">
        <v>243</v>
      </c>
      <c r="B246" s="230" t="str">
        <f>[4]LT!E$5</f>
        <v>LT3. POLOS DE DESARROLLO URBANO PARA LA COMPETITIVIDAD Y EQUIDAD</v>
      </c>
      <c r="C246" s="220" t="str">
        <f>[4]LA!F$11</f>
        <v xml:space="preserve">LA301. CIUDADES PRODUCTIVAS MOTOR DEL DESARROLLO ECONÓMICO Y SOCIAL </v>
      </c>
      <c r="D246" s="220" t="str">
        <f>[4]Pg!$F$26</f>
        <v>Pg30103. Valle Internacional</v>
      </c>
      <c r="E246" s="220" t="s">
        <v>5100</v>
      </c>
      <c r="F246" s="220" t="s">
        <v>5254</v>
      </c>
      <c r="G246" s="220" t="s">
        <v>530</v>
      </c>
      <c r="H246" s="220" t="s">
        <v>4623</v>
      </c>
      <c r="I246" s="220" t="s">
        <v>484</v>
      </c>
      <c r="J246" s="220"/>
      <c r="K246" s="220" t="s">
        <v>85</v>
      </c>
      <c r="L246" s="221">
        <v>1</v>
      </c>
      <c r="M246" s="221">
        <v>2019</v>
      </c>
      <c r="N246" s="221">
        <v>4</v>
      </c>
      <c r="O246" s="221">
        <v>1</v>
      </c>
      <c r="P246" s="221">
        <v>2</v>
      </c>
      <c r="Q246" s="221">
        <v>3</v>
      </c>
      <c r="R246" s="222">
        <v>4</v>
      </c>
      <c r="S246" s="223">
        <f t="shared" si="18"/>
        <v>334900000</v>
      </c>
      <c r="T246" s="223">
        <f t="shared" si="16"/>
        <v>30000000</v>
      </c>
      <c r="U246" s="223">
        <v>30000000</v>
      </c>
      <c r="V246" s="223"/>
      <c r="W246" s="223"/>
      <c r="X246" s="223"/>
      <c r="Y246" s="223"/>
      <c r="Z246" s="223"/>
      <c r="AA246" s="223"/>
      <c r="AB246" s="223"/>
      <c r="AC246" s="223"/>
      <c r="AD246" s="223">
        <f t="shared" si="25"/>
        <v>100000000</v>
      </c>
      <c r="AE246" s="223">
        <v>70000000</v>
      </c>
      <c r="AF246" s="223"/>
      <c r="AG246" s="223"/>
      <c r="AH246" s="223"/>
      <c r="AI246" s="223"/>
      <c r="AJ246" s="223"/>
      <c r="AK246" s="223"/>
      <c r="AL246" s="223">
        <v>30000000</v>
      </c>
      <c r="AM246" s="223"/>
      <c r="AN246" s="223">
        <f t="shared" si="17"/>
        <v>104900000</v>
      </c>
      <c r="AO246" s="223">
        <f t="shared" si="23"/>
        <v>74900000</v>
      </c>
      <c r="AP246" s="223"/>
      <c r="AQ246" s="223"/>
      <c r="AR246" s="223"/>
      <c r="AS246" s="223"/>
      <c r="AT246" s="223"/>
      <c r="AU246" s="223"/>
      <c r="AV246" s="223">
        <f t="shared" si="24"/>
        <v>30000000</v>
      </c>
      <c r="AW246" s="223"/>
      <c r="AX246" s="223">
        <f t="shared" si="19"/>
        <v>100000000</v>
      </c>
      <c r="AY246" s="223">
        <v>70000000</v>
      </c>
      <c r="AZ246" s="223"/>
      <c r="BA246" s="223"/>
      <c r="BB246" s="223"/>
      <c r="BC246" s="223"/>
      <c r="BD246" s="223"/>
      <c r="BE246" s="223"/>
      <c r="BF246" s="223">
        <v>30000000</v>
      </c>
      <c r="BG246" s="223"/>
    </row>
    <row r="247" spans="1:59" s="185" customFormat="1" ht="52" hidden="1" x14ac:dyDescent="0.3">
      <c r="A247" s="213">
        <v>244</v>
      </c>
      <c r="B247" s="230" t="str">
        <f>[4]LT!E$5</f>
        <v>LT3. POLOS DE DESARROLLO URBANO PARA LA COMPETITIVIDAD Y EQUIDAD</v>
      </c>
      <c r="C247" s="220" t="str">
        <f>[4]LA!F$11</f>
        <v xml:space="preserve">LA301. CIUDADES PRODUCTIVAS MOTOR DEL DESARROLLO ECONÓMICO Y SOCIAL </v>
      </c>
      <c r="D247" s="220" t="str">
        <f>[4]Pg!$F$26</f>
        <v>Pg30103. Valle Internacional</v>
      </c>
      <c r="E247" s="220" t="s">
        <v>5100</v>
      </c>
      <c r="F247" s="220" t="s">
        <v>5254</v>
      </c>
      <c r="G247" s="220" t="s">
        <v>532</v>
      </c>
      <c r="H247" s="220" t="s">
        <v>4624</v>
      </c>
      <c r="I247" s="220" t="s">
        <v>484</v>
      </c>
      <c r="J247" s="220"/>
      <c r="K247" s="220" t="s">
        <v>85</v>
      </c>
      <c r="L247" s="221">
        <v>4</v>
      </c>
      <c r="M247" s="221">
        <v>2019</v>
      </c>
      <c r="N247" s="221">
        <v>5</v>
      </c>
      <c r="O247" s="221">
        <v>0</v>
      </c>
      <c r="P247" s="221">
        <v>1</v>
      </c>
      <c r="Q247" s="221">
        <v>3</v>
      </c>
      <c r="R247" s="222">
        <v>5</v>
      </c>
      <c r="S247" s="223">
        <f t="shared" si="18"/>
        <v>138150000</v>
      </c>
      <c r="T247" s="223">
        <f t="shared" si="16"/>
        <v>0</v>
      </c>
      <c r="U247" s="223"/>
      <c r="V247" s="223"/>
      <c r="W247" s="223"/>
      <c r="X247" s="223"/>
      <c r="Y247" s="223"/>
      <c r="Z247" s="223"/>
      <c r="AA247" s="223"/>
      <c r="AB247" s="223"/>
      <c r="AC247" s="223"/>
      <c r="AD247" s="223">
        <f t="shared" si="25"/>
        <v>45000000</v>
      </c>
      <c r="AE247" s="223">
        <v>45000000</v>
      </c>
      <c r="AF247" s="223"/>
      <c r="AG247" s="223"/>
      <c r="AH247" s="223"/>
      <c r="AI247" s="223"/>
      <c r="AJ247" s="223"/>
      <c r="AK247" s="223"/>
      <c r="AL247" s="223"/>
      <c r="AM247" s="223"/>
      <c r="AN247" s="223">
        <f t="shared" si="17"/>
        <v>48150000</v>
      </c>
      <c r="AO247" s="223">
        <f t="shared" si="23"/>
        <v>48150000</v>
      </c>
      <c r="AP247" s="223"/>
      <c r="AQ247" s="223"/>
      <c r="AR247" s="223"/>
      <c r="AS247" s="223"/>
      <c r="AT247" s="223"/>
      <c r="AU247" s="223"/>
      <c r="AV247" s="223">
        <f t="shared" si="24"/>
        <v>0</v>
      </c>
      <c r="AW247" s="223"/>
      <c r="AX247" s="223">
        <f t="shared" si="19"/>
        <v>45000000</v>
      </c>
      <c r="AY247" s="223">
        <v>45000000</v>
      </c>
      <c r="AZ247" s="223"/>
      <c r="BA247" s="223"/>
      <c r="BB247" s="223"/>
      <c r="BC247" s="223"/>
      <c r="BD247" s="223"/>
      <c r="BE247" s="223"/>
      <c r="BF247" s="223"/>
      <c r="BG247" s="223"/>
    </row>
    <row r="248" spans="1:59" s="185" customFormat="1" ht="65" hidden="1" x14ac:dyDescent="0.3">
      <c r="A248" s="213">
        <v>245</v>
      </c>
      <c r="B248" s="230" t="str">
        <f>[4]LT!E$5</f>
        <v>LT3. POLOS DE DESARROLLO URBANO PARA LA COMPETITIVIDAD Y EQUIDAD</v>
      </c>
      <c r="C248" s="220" t="str">
        <f>[4]LA!F$11</f>
        <v xml:space="preserve">LA301. CIUDADES PRODUCTIVAS MOTOR DEL DESARROLLO ECONÓMICO Y SOCIAL </v>
      </c>
      <c r="D248" s="220" t="str">
        <f>[4]Pg!$F$26</f>
        <v>Pg30103. Valle Internacional</v>
      </c>
      <c r="E248" s="220" t="s">
        <v>5100</v>
      </c>
      <c r="F248" s="220" t="s">
        <v>5255</v>
      </c>
      <c r="G248" s="220" t="s">
        <v>534</v>
      </c>
      <c r="H248" s="220" t="s">
        <v>4625</v>
      </c>
      <c r="I248" s="220" t="s">
        <v>484</v>
      </c>
      <c r="J248" s="220"/>
      <c r="K248" s="220" t="s">
        <v>85</v>
      </c>
      <c r="L248" s="221">
        <v>66</v>
      </c>
      <c r="M248" s="221">
        <v>2019</v>
      </c>
      <c r="N248" s="221">
        <v>70</v>
      </c>
      <c r="O248" s="221">
        <v>0</v>
      </c>
      <c r="P248" s="221">
        <v>20</v>
      </c>
      <c r="Q248" s="221">
        <v>45</v>
      </c>
      <c r="R248" s="222">
        <v>70</v>
      </c>
      <c r="S248" s="223">
        <f t="shared" si="18"/>
        <v>368400000</v>
      </c>
      <c r="T248" s="223">
        <f t="shared" si="16"/>
        <v>0</v>
      </c>
      <c r="U248" s="223"/>
      <c r="V248" s="223"/>
      <c r="W248" s="223"/>
      <c r="X248" s="223"/>
      <c r="Y248" s="223"/>
      <c r="Z248" s="223"/>
      <c r="AA248" s="223"/>
      <c r="AB248" s="223"/>
      <c r="AC248" s="223"/>
      <c r="AD248" s="223">
        <f t="shared" si="25"/>
        <v>120000000</v>
      </c>
      <c r="AE248" s="223">
        <v>120000000</v>
      </c>
      <c r="AF248" s="223"/>
      <c r="AG248" s="223"/>
      <c r="AH248" s="223"/>
      <c r="AI248" s="223"/>
      <c r="AJ248" s="223"/>
      <c r="AK248" s="223"/>
      <c r="AL248" s="223"/>
      <c r="AM248" s="223"/>
      <c r="AN248" s="223">
        <f t="shared" si="17"/>
        <v>128400000.00000001</v>
      </c>
      <c r="AO248" s="223">
        <f t="shared" si="23"/>
        <v>128400000.00000001</v>
      </c>
      <c r="AP248" s="223"/>
      <c r="AQ248" s="223"/>
      <c r="AR248" s="223"/>
      <c r="AS248" s="223"/>
      <c r="AT248" s="223"/>
      <c r="AU248" s="223"/>
      <c r="AV248" s="223">
        <f t="shared" si="24"/>
        <v>0</v>
      </c>
      <c r="AW248" s="223"/>
      <c r="AX248" s="223">
        <f t="shared" si="19"/>
        <v>120000000</v>
      </c>
      <c r="AY248" s="223">
        <v>120000000</v>
      </c>
      <c r="AZ248" s="223"/>
      <c r="BA248" s="223"/>
      <c r="BB248" s="223"/>
      <c r="BC248" s="223"/>
      <c r="BD248" s="223"/>
      <c r="BE248" s="223"/>
      <c r="BF248" s="223"/>
      <c r="BG248" s="223"/>
    </row>
    <row r="249" spans="1:59" s="185" customFormat="1" ht="52" hidden="1" x14ac:dyDescent="0.3">
      <c r="A249" s="213">
        <v>246</v>
      </c>
      <c r="B249" s="230" t="str">
        <f>[4]LT!E$5</f>
        <v>LT3. POLOS DE DESARROLLO URBANO PARA LA COMPETITIVIDAD Y EQUIDAD</v>
      </c>
      <c r="C249" s="220" t="str">
        <f>[4]LA!F$11</f>
        <v xml:space="preserve">LA301. CIUDADES PRODUCTIVAS MOTOR DEL DESARROLLO ECONÓMICO Y SOCIAL </v>
      </c>
      <c r="D249" s="220" t="str">
        <f>[4]Pg!$F$26</f>
        <v>Pg30103. Valle Internacional</v>
      </c>
      <c r="E249" s="220" t="s">
        <v>5100</v>
      </c>
      <c r="F249" s="220" t="s">
        <v>5255</v>
      </c>
      <c r="G249" s="220" t="s">
        <v>536</v>
      </c>
      <c r="H249" s="220" t="s">
        <v>4626</v>
      </c>
      <c r="I249" s="220" t="s">
        <v>484</v>
      </c>
      <c r="J249" s="220"/>
      <c r="K249" s="220" t="s">
        <v>85</v>
      </c>
      <c r="L249" s="221">
        <v>0</v>
      </c>
      <c r="M249" s="221">
        <v>2019</v>
      </c>
      <c r="N249" s="221">
        <v>40</v>
      </c>
      <c r="O249" s="221">
        <v>0</v>
      </c>
      <c r="P249" s="221">
        <v>10</v>
      </c>
      <c r="Q249" s="221">
        <v>25</v>
      </c>
      <c r="R249" s="222">
        <v>40</v>
      </c>
      <c r="S249" s="223">
        <f t="shared" si="18"/>
        <v>736800000</v>
      </c>
      <c r="T249" s="223">
        <f t="shared" si="16"/>
        <v>0</v>
      </c>
      <c r="U249" s="223"/>
      <c r="V249" s="223"/>
      <c r="W249" s="223"/>
      <c r="X249" s="223"/>
      <c r="Y249" s="223"/>
      <c r="Z249" s="223"/>
      <c r="AA249" s="223"/>
      <c r="AB249" s="223"/>
      <c r="AC249" s="223"/>
      <c r="AD249" s="223">
        <f t="shared" si="25"/>
        <v>240000000</v>
      </c>
      <c r="AE249" s="223">
        <v>240000000</v>
      </c>
      <c r="AF249" s="223"/>
      <c r="AG249" s="223"/>
      <c r="AH249" s="223"/>
      <c r="AI249" s="223"/>
      <c r="AJ249" s="223"/>
      <c r="AK249" s="223"/>
      <c r="AL249" s="223"/>
      <c r="AM249" s="223"/>
      <c r="AN249" s="223">
        <f t="shared" si="17"/>
        <v>256800000.00000003</v>
      </c>
      <c r="AO249" s="223">
        <f t="shared" si="23"/>
        <v>256800000.00000003</v>
      </c>
      <c r="AP249" s="223"/>
      <c r="AQ249" s="223"/>
      <c r="AR249" s="223"/>
      <c r="AS249" s="223"/>
      <c r="AT249" s="223"/>
      <c r="AU249" s="223"/>
      <c r="AV249" s="223">
        <f t="shared" si="24"/>
        <v>0</v>
      </c>
      <c r="AW249" s="223"/>
      <c r="AX249" s="223">
        <f t="shared" si="19"/>
        <v>240000000</v>
      </c>
      <c r="AY249" s="223">
        <v>240000000</v>
      </c>
      <c r="AZ249" s="223"/>
      <c r="BA249" s="223"/>
      <c r="BB249" s="223"/>
      <c r="BC249" s="223"/>
      <c r="BD249" s="223"/>
      <c r="BE249" s="223"/>
      <c r="BF249" s="223"/>
      <c r="BG249" s="223"/>
    </row>
    <row r="250" spans="1:59" s="234" customFormat="1" ht="65" hidden="1" x14ac:dyDescent="0.3">
      <c r="A250" s="213">
        <v>247</v>
      </c>
      <c r="B250" s="230" t="str">
        <f>[4]LT!E$5</f>
        <v>LT3. POLOS DE DESARROLLO URBANO PARA LA COMPETITIVIDAD Y EQUIDAD</v>
      </c>
      <c r="C250" s="220" t="str">
        <f>[4]LA!F$12</f>
        <v>LA302. CIUDADES SOSTENIBLES</v>
      </c>
      <c r="D250" s="220" t="str">
        <f>[4]Pg!$F$27</f>
        <v>Pg30201. Habitat Sostenible</v>
      </c>
      <c r="E250" s="220" t="s">
        <v>5101</v>
      </c>
      <c r="F250" s="220" t="s">
        <v>5256</v>
      </c>
      <c r="G250" s="230" t="s">
        <v>541</v>
      </c>
      <c r="H250" s="220" t="s">
        <v>4627</v>
      </c>
      <c r="I250" s="220" t="s">
        <v>242</v>
      </c>
      <c r="J250" s="220"/>
      <c r="K250" s="225" t="s">
        <v>85</v>
      </c>
      <c r="L250" s="221">
        <v>0</v>
      </c>
      <c r="M250" s="221">
        <v>2019</v>
      </c>
      <c r="N250" s="221">
        <v>3</v>
      </c>
      <c r="O250" s="221">
        <v>0</v>
      </c>
      <c r="P250" s="221">
        <v>1</v>
      </c>
      <c r="Q250" s="221">
        <v>2</v>
      </c>
      <c r="R250" s="222">
        <v>3</v>
      </c>
      <c r="S250" s="223">
        <f t="shared" si="18"/>
        <v>1134342000</v>
      </c>
      <c r="T250" s="223">
        <f t="shared" si="16"/>
        <v>284342000</v>
      </c>
      <c r="U250" s="223"/>
      <c r="V250" s="223"/>
      <c r="W250" s="223"/>
      <c r="X250" s="223"/>
      <c r="Y250" s="223"/>
      <c r="Z250" s="223"/>
      <c r="AA250" s="223"/>
      <c r="AB250" s="223">
        <v>284342000</v>
      </c>
      <c r="AC250" s="223"/>
      <c r="AD250" s="223">
        <f t="shared" si="25"/>
        <v>300000000</v>
      </c>
      <c r="AE250" s="223"/>
      <c r="AF250" s="223"/>
      <c r="AG250" s="223"/>
      <c r="AH250" s="223"/>
      <c r="AI250" s="223"/>
      <c r="AJ250" s="223"/>
      <c r="AK250" s="223"/>
      <c r="AL250" s="223">
        <v>300000000</v>
      </c>
      <c r="AM250" s="223"/>
      <c r="AN250" s="223">
        <f t="shared" si="17"/>
        <v>550000000</v>
      </c>
      <c r="AO250" s="223"/>
      <c r="AP250" s="223"/>
      <c r="AQ250" s="223"/>
      <c r="AR250" s="223"/>
      <c r="AS250" s="223"/>
      <c r="AT250" s="223"/>
      <c r="AU250" s="223"/>
      <c r="AV250" s="223">
        <v>550000000</v>
      </c>
      <c r="AW250" s="223"/>
      <c r="AX250" s="223">
        <f t="shared" si="19"/>
        <v>0</v>
      </c>
      <c r="AY250" s="223"/>
      <c r="AZ250" s="223"/>
      <c r="BA250" s="223"/>
      <c r="BB250" s="223"/>
      <c r="BC250" s="223"/>
      <c r="BD250" s="223"/>
      <c r="BE250" s="223"/>
      <c r="BF250" s="223">
        <v>0</v>
      </c>
      <c r="BG250" s="223"/>
    </row>
    <row r="251" spans="1:59" s="234" customFormat="1" ht="52" hidden="1" x14ac:dyDescent="0.3">
      <c r="A251" s="213">
        <v>248</v>
      </c>
      <c r="B251" s="230" t="str">
        <f>[4]LT!E$5</f>
        <v>LT3. POLOS DE DESARROLLO URBANO PARA LA COMPETITIVIDAD Y EQUIDAD</v>
      </c>
      <c r="C251" s="220" t="str">
        <f>[4]LA!F$12</f>
        <v>LA302. CIUDADES SOSTENIBLES</v>
      </c>
      <c r="D251" s="220" t="str">
        <f>[4]Pg!$F$27</f>
        <v>Pg30201. Habitat Sostenible</v>
      </c>
      <c r="E251" s="220" t="s">
        <v>5101</v>
      </c>
      <c r="F251" s="220" t="s">
        <v>5256</v>
      </c>
      <c r="G251" s="220" t="s">
        <v>543</v>
      </c>
      <c r="H251" s="220" t="s">
        <v>4628</v>
      </c>
      <c r="I251" s="220" t="s">
        <v>242</v>
      </c>
      <c r="J251" s="220"/>
      <c r="K251" s="225" t="s">
        <v>85</v>
      </c>
      <c r="L251" s="221">
        <v>0</v>
      </c>
      <c r="M251" s="221">
        <v>2019</v>
      </c>
      <c r="N251" s="221">
        <v>1</v>
      </c>
      <c r="O251" s="221">
        <v>0</v>
      </c>
      <c r="P251" s="221">
        <v>1</v>
      </c>
      <c r="Q251" s="221">
        <v>1</v>
      </c>
      <c r="R251" s="222"/>
      <c r="S251" s="223">
        <f t="shared" si="18"/>
        <v>140000000</v>
      </c>
      <c r="T251" s="223">
        <f t="shared" si="16"/>
        <v>0</v>
      </c>
      <c r="U251" s="223"/>
      <c r="V251" s="223"/>
      <c r="W251" s="223"/>
      <c r="X251" s="223"/>
      <c r="Y251" s="223"/>
      <c r="Z251" s="223"/>
      <c r="AA251" s="223"/>
      <c r="AB251" s="223"/>
      <c r="AC251" s="223"/>
      <c r="AD251" s="223">
        <f t="shared" si="25"/>
        <v>70000000</v>
      </c>
      <c r="AE251" s="223">
        <v>70000000</v>
      </c>
      <c r="AF251" s="223"/>
      <c r="AG251" s="223"/>
      <c r="AH251" s="223"/>
      <c r="AI251" s="223"/>
      <c r="AJ251" s="223"/>
      <c r="AK251" s="223"/>
      <c r="AL251" s="223"/>
      <c r="AM251" s="223"/>
      <c r="AN251" s="223">
        <f t="shared" si="17"/>
        <v>70000000</v>
      </c>
      <c r="AO251" s="223">
        <v>70000000</v>
      </c>
      <c r="AP251" s="223"/>
      <c r="AQ251" s="223"/>
      <c r="AR251" s="223"/>
      <c r="AS251" s="223"/>
      <c r="AT251" s="223"/>
      <c r="AU251" s="223"/>
      <c r="AV251" s="223"/>
      <c r="AW251" s="223"/>
      <c r="AX251" s="223">
        <f t="shared" si="19"/>
        <v>0</v>
      </c>
      <c r="AY251" s="223"/>
      <c r="AZ251" s="223"/>
      <c r="BA251" s="223"/>
      <c r="BB251" s="223"/>
      <c r="BC251" s="223"/>
      <c r="BD251" s="223"/>
      <c r="BE251" s="223"/>
      <c r="BF251" s="223">
        <v>0</v>
      </c>
      <c r="BG251" s="223"/>
    </row>
    <row r="252" spans="1:59" s="234" customFormat="1" ht="65" hidden="1" x14ac:dyDescent="0.3">
      <c r="A252" s="213">
        <v>249</v>
      </c>
      <c r="B252" s="230" t="str">
        <f>[4]LT!E$5</f>
        <v>LT3. POLOS DE DESARROLLO URBANO PARA LA COMPETITIVIDAD Y EQUIDAD</v>
      </c>
      <c r="C252" s="220" t="str">
        <f>[4]LA!F$12</f>
        <v>LA302. CIUDADES SOSTENIBLES</v>
      </c>
      <c r="D252" s="220" t="str">
        <f>[4]Pg!$F$27</f>
        <v>Pg30201. Habitat Sostenible</v>
      </c>
      <c r="E252" s="220" t="s">
        <v>5101</v>
      </c>
      <c r="F252" s="220" t="s">
        <v>5256</v>
      </c>
      <c r="G252" s="220" t="s">
        <v>545</v>
      </c>
      <c r="H252" s="220" t="s">
        <v>4629</v>
      </c>
      <c r="I252" s="220" t="s">
        <v>242</v>
      </c>
      <c r="J252" s="220"/>
      <c r="K252" s="225" t="s">
        <v>85</v>
      </c>
      <c r="L252" s="221">
        <v>3</v>
      </c>
      <c r="M252" s="221">
        <v>2019</v>
      </c>
      <c r="N252" s="221">
        <v>20</v>
      </c>
      <c r="O252" s="221">
        <v>0</v>
      </c>
      <c r="P252" s="221">
        <v>6</v>
      </c>
      <c r="Q252" s="221">
        <v>14</v>
      </c>
      <c r="R252" s="222">
        <v>20</v>
      </c>
      <c r="S252" s="223">
        <f t="shared" si="18"/>
        <v>390000000</v>
      </c>
      <c r="T252" s="223">
        <f t="shared" si="16"/>
        <v>0</v>
      </c>
      <c r="U252" s="223"/>
      <c r="V252" s="223"/>
      <c r="W252" s="223"/>
      <c r="X252" s="223"/>
      <c r="Y252" s="223"/>
      <c r="Z252" s="223"/>
      <c r="AA252" s="223"/>
      <c r="AB252" s="223"/>
      <c r="AC252" s="223"/>
      <c r="AD252" s="223">
        <f t="shared" si="25"/>
        <v>120000000</v>
      </c>
      <c r="AE252" s="223">
        <v>120000000</v>
      </c>
      <c r="AF252" s="223"/>
      <c r="AG252" s="223"/>
      <c r="AH252" s="223"/>
      <c r="AI252" s="223"/>
      <c r="AJ252" s="223"/>
      <c r="AK252" s="223"/>
      <c r="AL252" s="223"/>
      <c r="AM252" s="223"/>
      <c r="AN252" s="223">
        <f t="shared" si="17"/>
        <v>120000000</v>
      </c>
      <c r="AO252" s="223">
        <v>120000000</v>
      </c>
      <c r="AP252" s="223"/>
      <c r="AQ252" s="223"/>
      <c r="AR252" s="223"/>
      <c r="AS252" s="223"/>
      <c r="AT252" s="223"/>
      <c r="AU252" s="223"/>
      <c r="AV252" s="223"/>
      <c r="AW252" s="223"/>
      <c r="AX252" s="223">
        <f t="shared" si="19"/>
        <v>150000000</v>
      </c>
      <c r="AY252" s="223">
        <v>150000000</v>
      </c>
      <c r="AZ252" s="223"/>
      <c r="BA252" s="223"/>
      <c r="BB252" s="223"/>
      <c r="BC252" s="223"/>
      <c r="BD252" s="223"/>
      <c r="BE252" s="223"/>
      <c r="BF252" s="223">
        <v>0</v>
      </c>
      <c r="BG252" s="223"/>
    </row>
    <row r="253" spans="1:59" s="234" customFormat="1" ht="39" hidden="1" x14ac:dyDescent="0.3">
      <c r="A253" s="213">
        <v>250</v>
      </c>
      <c r="B253" s="230" t="str">
        <f>[4]LT!E$5</f>
        <v>LT3. POLOS DE DESARROLLO URBANO PARA LA COMPETITIVIDAD Y EQUIDAD</v>
      </c>
      <c r="C253" s="220" t="str">
        <f>[4]LA!F$12</f>
        <v>LA302. CIUDADES SOSTENIBLES</v>
      </c>
      <c r="D253" s="220" t="str">
        <f>[4]Pg!$F$27</f>
        <v>Pg30201. Habitat Sostenible</v>
      </c>
      <c r="E253" s="220" t="s">
        <v>5101</v>
      </c>
      <c r="F253" s="220" t="s">
        <v>5256</v>
      </c>
      <c r="G253" s="220" t="s">
        <v>547</v>
      </c>
      <c r="H253" s="220" t="s">
        <v>4630</v>
      </c>
      <c r="I253" s="220" t="s">
        <v>242</v>
      </c>
      <c r="J253" s="220"/>
      <c r="K253" s="225" t="s">
        <v>85</v>
      </c>
      <c r="L253" s="221">
        <v>80000</v>
      </c>
      <c r="M253" s="221">
        <v>2019</v>
      </c>
      <c r="N253" s="221">
        <v>20000</v>
      </c>
      <c r="O253" s="221">
        <v>0</v>
      </c>
      <c r="P253" s="221">
        <v>6000</v>
      </c>
      <c r="Q253" s="221">
        <v>16000</v>
      </c>
      <c r="R253" s="222">
        <v>20000</v>
      </c>
      <c r="S253" s="223">
        <f t="shared" si="18"/>
        <v>10533333333</v>
      </c>
      <c r="T253" s="223">
        <f t="shared" si="16"/>
        <v>533333333</v>
      </c>
      <c r="U253" s="223"/>
      <c r="V253" s="223"/>
      <c r="W253" s="223"/>
      <c r="X253" s="223"/>
      <c r="Y253" s="223"/>
      <c r="Z253" s="223"/>
      <c r="AA253" s="223"/>
      <c r="AB253" s="223">
        <v>533333333</v>
      </c>
      <c r="AC253" s="223"/>
      <c r="AD253" s="223">
        <f t="shared" si="25"/>
        <v>2000000000</v>
      </c>
      <c r="AE253" s="223"/>
      <c r="AF253" s="223"/>
      <c r="AG253" s="223"/>
      <c r="AH253" s="223"/>
      <c r="AI253" s="223"/>
      <c r="AJ253" s="223"/>
      <c r="AK253" s="223"/>
      <c r="AL253" s="223">
        <v>2000000000</v>
      </c>
      <c r="AM253" s="223"/>
      <c r="AN253" s="223">
        <f t="shared" si="17"/>
        <v>5000000000</v>
      </c>
      <c r="AO253" s="223"/>
      <c r="AP253" s="223"/>
      <c r="AQ253" s="223"/>
      <c r="AR253" s="223"/>
      <c r="AS253" s="223"/>
      <c r="AT253" s="223"/>
      <c r="AU253" s="223"/>
      <c r="AV253" s="223">
        <v>5000000000</v>
      </c>
      <c r="AW253" s="223"/>
      <c r="AX253" s="223">
        <f t="shared" si="19"/>
        <v>3000000000</v>
      </c>
      <c r="AY253" s="223"/>
      <c r="AZ253" s="223"/>
      <c r="BA253" s="223"/>
      <c r="BB253" s="223"/>
      <c r="BC253" s="223"/>
      <c r="BD253" s="223"/>
      <c r="BE253" s="223"/>
      <c r="BF253" s="223">
        <v>3000000000</v>
      </c>
      <c r="BG253" s="223"/>
    </row>
    <row r="254" spans="1:59" s="234" customFormat="1" ht="65" hidden="1" x14ac:dyDescent="0.3">
      <c r="A254" s="213">
        <v>251</v>
      </c>
      <c r="B254" s="230" t="str">
        <f>[4]LT!E$5</f>
        <v>LT3. POLOS DE DESARROLLO URBANO PARA LA COMPETITIVIDAD Y EQUIDAD</v>
      </c>
      <c r="C254" s="220" t="str">
        <f>[4]LA!F$12</f>
        <v>LA302. CIUDADES SOSTENIBLES</v>
      </c>
      <c r="D254" s="220" t="str">
        <f>[4]Pg!$F$28</f>
        <v>Pg30202. Servicios Públicos Eficientes y Sostenibles</v>
      </c>
      <c r="E254" s="220" t="s">
        <v>5102</v>
      </c>
      <c r="F254" s="220" t="s">
        <v>5257</v>
      </c>
      <c r="G254" s="220" t="s">
        <v>552</v>
      </c>
      <c r="H254" s="220" t="s">
        <v>4631</v>
      </c>
      <c r="I254" s="220" t="s">
        <v>550</v>
      </c>
      <c r="J254" s="220"/>
      <c r="K254" s="220" t="s">
        <v>85</v>
      </c>
      <c r="L254" s="221">
        <v>123</v>
      </c>
      <c r="M254" s="221">
        <v>2019</v>
      </c>
      <c r="N254" s="221">
        <v>28</v>
      </c>
      <c r="O254" s="221">
        <v>7</v>
      </c>
      <c r="P254" s="221">
        <v>14</v>
      </c>
      <c r="Q254" s="221">
        <v>21</v>
      </c>
      <c r="R254" s="222">
        <v>28</v>
      </c>
      <c r="S254" s="223">
        <f t="shared" si="18"/>
        <v>13000000000</v>
      </c>
      <c r="T254" s="223">
        <f t="shared" si="16"/>
        <v>3000000000</v>
      </c>
      <c r="U254" s="223"/>
      <c r="V254" s="223"/>
      <c r="W254" s="223">
        <v>3000000000</v>
      </c>
      <c r="X254" s="223"/>
      <c r="Y254" s="223"/>
      <c r="Z254" s="223"/>
      <c r="AA254" s="223"/>
      <c r="AB254" s="223"/>
      <c r="AC254" s="223"/>
      <c r="AD254" s="223">
        <f t="shared" si="25"/>
        <v>3000000000</v>
      </c>
      <c r="AE254" s="223"/>
      <c r="AF254" s="223"/>
      <c r="AG254" s="223">
        <v>3000000000</v>
      </c>
      <c r="AH254" s="223"/>
      <c r="AI254" s="223"/>
      <c r="AJ254" s="223"/>
      <c r="AK254" s="223"/>
      <c r="AL254" s="223"/>
      <c r="AM254" s="223"/>
      <c r="AN254" s="223">
        <f t="shared" si="17"/>
        <v>3000000000</v>
      </c>
      <c r="AO254" s="223"/>
      <c r="AP254" s="223"/>
      <c r="AQ254" s="223">
        <v>3000000000</v>
      </c>
      <c r="AR254" s="223"/>
      <c r="AS254" s="223"/>
      <c r="AT254" s="223"/>
      <c r="AU254" s="223"/>
      <c r="AV254" s="223"/>
      <c r="AW254" s="223"/>
      <c r="AX254" s="223">
        <f t="shared" si="19"/>
        <v>4000000000</v>
      </c>
      <c r="AY254" s="223"/>
      <c r="AZ254" s="223"/>
      <c r="BA254" s="223">
        <v>4000000000</v>
      </c>
      <c r="BB254" s="223"/>
      <c r="BC254" s="223"/>
      <c r="BD254" s="223"/>
      <c r="BE254" s="223"/>
      <c r="BF254" s="223">
        <v>0</v>
      </c>
      <c r="BG254" s="223"/>
    </row>
    <row r="255" spans="1:59" s="185" customFormat="1" ht="65" hidden="1" x14ac:dyDescent="0.3">
      <c r="A255" s="213">
        <v>252</v>
      </c>
      <c r="B255" s="230" t="str">
        <f>[4]LT!E$5</f>
        <v>LT3. POLOS DE DESARROLLO URBANO PARA LA COMPETITIVIDAD Y EQUIDAD</v>
      </c>
      <c r="C255" s="220" t="str">
        <f>[4]LA!F$12</f>
        <v>LA302. CIUDADES SOSTENIBLES</v>
      </c>
      <c r="D255" s="220" t="str">
        <f>[4]Pg!$F$28</f>
        <v>Pg30202. Servicios Públicos Eficientes y Sostenibles</v>
      </c>
      <c r="E255" s="220" t="s">
        <v>5102</v>
      </c>
      <c r="F255" s="220" t="s">
        <v>5257</v>
      </c>
      <c r="G255" s="250" t="s">
        <v>554</v>
      </c>
      <c r="H255" s="220" t="s">
        <v>4632</v>
      </c>
      <c r="I255" s="220" t="s">
        <v>550</v>
      </c>
      <c r="J255" s="220"/>
      <c r="K255" s="220" t="s">
        <v>85</v>
      </c>
      <c r="L255" s="221">
        <v>55</v>
      </c>
      <c r="M255" s="221">
        <v>2019</v>
      </c>
      <c r="N255" s="221">
        <v>24</v>
      </c>
      <c r="O255" s="221">
        <v>6</v>
      </c>
      <c r="P255" s="221">
        <v>12</v>
      </c>
      <c r="Q255" s="221">
        <v>18</v>
      </c>
      <c r="R255" s="222">
        <v>24</v>
      </c>
      <c r="S255" s="223">
        <f t="shared" si="18"/>
        <v>73643962375</v>
      </c>
      <c r="T255" s="223">
        <f t="shared" si="16"/>
        <v>15966965714</v>
      </c>
      <c r="U255" s="223"/>
      <c r="V255" s="223"/>
      <c r="W255" s="223">
        <f>18226965714-5260000000+2412207814</f>
        <v>15379173528</v>
      </c>
      <c r="X255" s="223"/>
      <c r="Y255" s="223"/>
      <c r="Z255" s="223"/>
      <c r="AA255" s="223"/>
      <c r="AB255" s="223">
        <v>587792186</v>
      </c>
      <c r="AC255" s="223"/>
      <c r="AD255" s="223">
        <f t="shared" si="25"/>
        <v>16243944343</v>
      </c>
      <c r="AE255" s="223"/>
      <c r="AF255" s="223"/>
      <c r="AG255" s="223">
        <f>16003574685-1419630342+1660000000</f>
        <v>16243944343</v>
      </c>
      <c r="AH255" s="223"/>
      <c r="AI255" s="223"/>
      <c r="AJ255" s="223"/>
      <c r="AK255" s="223"/>
      <c r="AL255" s="223"/>
      <c r="AM255" s="223"/>
      <c r="AN255" s="223">
        <f t="shared" si="17"/>
        <v>20070024913</v>
      </c>
      <c r="AO255" s="223"/>
      <c r="AP255" s="223"/>
      <c r="AQ255" s="223">
        <f>20070024913-2328977797+1760000000</f>
        <v>19501047116</v>
      </c>
      <c r="AR255" s="223"/>
      <c r="AS255" s="223"/>
      <c r="AT255" s="223"/>
      <c r="AU255" s="223"/>
      <c r="AV255" s="223">
        <f>2328977797-1760000000</f>
        <v>568977797</v>
      </c>
      <c r="AW255" s="223"/>
      <c r="AX255" s="223">
        <f t="shared" si="19"/>
        <v>21363027405</v>
      </c>
      <c r="AY255" s="223"/>
      <c r="AZ255" s="223"/>
      <c r="BA255" s="223">
        <f>21363027405-3383165055+1160000000</f>
        <v>19139862350</v>
      </c>
      <c r="BB255" s="223"/>
      <c r="BC255" s="223"/>
      <c r="BD255" s="223"/>
      <c r="BE255" s="223"/>
      <c r="BF255" s="223">
        <f>3383165055-1160000000</f>
        <v>2223165055</v>
      </c>
      <c r="BG255" s="223"/>
    </row>
    <row r="256" spans="1:59" s="185" customFormat="1" ht="78" hidden="1" x14ac:dyDescent="0.3">
      <c r="A256" s="213">
        <v>253</v>
      </c>
      <c r="B256" s="230" t="str">
        <f>[4]LT!E$5</f>
        <v>LT3. POLOS DE DESARROLLO URBANO PARA LA COMPETITIVIDAD Y EQUIDAD</v>
      </c>
      <c r="C256" s="220" t="str">
        <f>[4]LA!F$12</f>
        <v>LA302. CIUDADES SOSTENIBLES</v>
      </c>
      <c r="D256" s="220" t="str">
        <f>[4]Pg!$F$28</f>
        <v>Pg30202. Servicios Públicos Eficientes y Sostenibles</v>
      </c>
      <c r="E256" s="220" t="s">
        <v>5102</v>
      </c>
      <c r="F256" s="220" t="s">
        <v>5257</v>
      </c>
      <c r="G256" s="226" t="s">
        <v>556</v>
      </c>
      <c r="H256" s="220" t="s">
        <v>4633</v>
      </c>
      <c r="I256" s="220" t="s">
        <v>550</v>
      </c>
      <c r="J256" s="220"/>
      <c r="K256" s="220" t="s">
        <v>77</v>
      </c>
      <c r="L256" s="224">
        <v>1</v>
      </c>
      <c r="M256" s="221">
        <v>2019</v>
      </c>
      <c r="N256" s="224">
        <v>1</v>
      </c>
      <c r="O256" s="221">
        <v>100</v>
      </c>
      <c r="P256" s="221">
        <v>100</v>
      </c>
      <c r="Q256" s="221">
        <v>100</v>
      </c>
      <c r="R256" s="222">
        <v>100</v>
      </c>
      <c r="S256" s="223">
        <f t="shared" si="18"/>
        <v>9019158000</v>
      </c>
      <c r="T256" s="223">
        <f t="shared" si="16"/>
        <v>3000000000</v>
      </c>
      <c r="U256" s="223">
        <v>3000000000</v>
      </c>
      <c r="V256" s="223"/>
      <c r="W256" s="223"/>
      <c r="X256" s="223"/>
      <c r="Y256" s="223"/>
      <c r="Z256" s="223"/>
      <c r="AA256" s="223"/>
      <c r="AB256" s="223"/>
      <c r="AC256" s="223"/>
      <c r="AD256" s="223">
        <f t="shared" si="25"/>
        <v>1854000000</v>
      </c>
      <c r="AE256" s="223">
        <v>1854000000</v>
      </c>
      <c r="AF256" s="223"/>
      <c r="AG256" s="223"/>
      <c r="AH256" s="223"/>
      <c r="AI256" s="223"/>
      <c r="AJ256" s="223"/>
      <c r="AK256" s="223"/>
      <c r="AL256" s="223"/>
      <c r="AM256" s="223"/>
      <c r="AN256" s="223">
        <f t="shared" si="17"/>
        <v>1983000000</v>
      </c>
      <c r="AO256" s="223">
        <v>1983000000</v>
      </c>
      <c r="AP256" s="223"/>
      <c r="AQ256" s="223"/>
      <c r="AR256" s="223"/>
      <c r="AS256" s="223"/>
      <c r="AT256" s="223"/>
      <c r="AU256" s="223"/>
      <c r="AV256" s="223"/>
      <c r="AW256" s="223"/>
      <c r="AX256" s="223">
        <f t="shared" si="19"/>
        <v>2182158000</v>
      </c>
      <c r="AY256" s="223">
        <v>2182158000</v>
      </c>
      <c r="AZ256" s="223"/>
      <c r="BA256" s="223"/>
      <c r="BB256" s="223"/>
      <c r="BC256" s="223"/>
      <c r="BD256" s="223"/>
      <c r="BE256" s="223"/>
      <c r="BF256" s="223">
        <v>0</v>
      </c>
      <c r="BG256" s="223"/>
    </row>
    <row r="257" spans="1:59" s="185" customFormat="1" ht="65" hidden="1" x14ac:dyDescent="0.3">
      <c r="A257" s="213">
        <v>254</v>
      </c>
      <c r="B257" s="230" t="str">
        <f>[4]LT!E$5</f>
        <v>LT3. POLOS DE DESARROLLO URBANO PARA LA COMPETITIVIDAD Y EQUIDAD</v>
      </c>
      <c r="C257" s="220" t="str">
        <f>[4]LA!F$12</f>
        <v>LA302. CIUDADES SOSTENIBLES</v>
      </c>
      <c r="D257" s="220" t="str">
        <f>[4]Pg!$F$28</f>
        <v>Pg30202. Servicios Públicos Eficientes y Sostenibles</v>
      </c>
      <c r="E257" s="220" t="s">
        <v>5102</v>
      </c>
      <c r="F257" s="220" t="s">
        <v>5257</v>
      </c>
      <c r="G257" s="220" t="s">
        <v>557</v>
      </c>
      <c r="H257" s="220" t="s">
        <v>4634</v>
      </c>
      <c r="I257" s="220" t="s">
        <v>550</v>
      </c>
      <c r="J257" s="220"/>
      <c r="K257" s="220" t="s">
        <v>85</v>
      </c>
      <c r="L257" s="221">
        <v>178</v>
      </c>
      <c r="M257" s="221">
        <v>2019</v>
      </c>
      <c r="N257" s="221">
        <v>52</v>
      </c>
      <c r="O257" s="221">
        <v>13</v>
      </c>
      <c r="P257" s="221">
        <v>26</v>
      </c>
      <c r="Q257" s="221">
        <v>39</v>
      </c>
      <c r="R257" s="222">
        <v>52</v>
      </c>
      <c r="S257" s="223">
        <f t="shared" si="18"/>
        <v>960000000</v>
      </c>
      <c r="T257" s="223">
        <f t="shared" si="16"/>
        <v>200000000</v>
      </c>
      <c r="U257" s="223"/>
      <c r="V257" s="223"/>
      <c r="W257" s="223">
        <v>200000000</v>
      </c>
      <c r="X257" s="223"/>
      <c r="Y257" s="223"/>
      <c r="Z257" s="223"/>
      <c r="AA257" s="223"/>
      <c r="AB257" s="223"/>
      <c r="AC257" s="223"/>
      <c r="AD257" s="223">
        <f t="shared" si="25"/>
        <v>250000000</v>
      </c>
      <c r="AE257" s="223"/>
      <c r="AF257" s="223"/>
      <c r="AG257" s="223">
        <v>250000000</v>
      </c>
      <c r="AH257" s="223"/>
      <c r="AI257" s="223"/>
      <c r="AJ257" s="223"/>
      <c r="AK257" s="223"/>
      <c r="AL257" s="223"/>
      <c r="AM257" s="223"/>
      <c r="AN257" s="223">
        <f t="shared" si="17"/>
        <v>250000000</v>
      </c>
      <c r="AO257" s="223"/>
      <c r="AP257" s="223"/>
      <c r="AQ257" s="223">
        <v>250000000</v>
      </c>
      <c r="AR257" s="223"/>
      <c r="AS257" s="223"/>
      <c r="AT257" s="223"/>
      <c r="AU257" s="223"/>
      <c r="AV257" s="223"/>
      <c r="AW257" s="223"/>
      <c r="AX257" s="223">
        <f t="shared" si="19"/>
        <v>260000000</v>
      </c>
      <c r="AY257" s="223"/>
      <c r="AZ257" s="223"/>
      <c r="BA257" s="223">
        <v>260000000</v>
      </c>
      <c r="BB257" s="223"/>
      <c r="BC257" s="223"/>
      <c r="BD257" s="223"/>
      <c r="BE257" s="223"/>
      <c r="BF257" s="223">
        <v>0</v>
      </c>
      <c r="BG257" s="223"/>
    </row>
    <row r="258" spans="1:59" s="185" customFormat="1" ht="65" hidden="1" x14ac:dyDescent="0.3">
      <c r="A258" s="213">
        <v>255</v>
      </c>
      <c r="B258" s="230" t="str">
        <f>[4]LT!E$5</f>
        <v>LT3. POLOS DE DESARROLLO URBANO PARA LA COMPETITIVIDAD Y EQUIDAD</v>
      </c>
      <c r="C258" s="220" t="str">
        <f>[4]LA!F$12</f>
        <v>LA302. CIUDADES SOSTENIBLES</v>
      </c>
      <c r="D258" s="220" t="str">
        <f>[4]Pg!$F$28</f>
        <v>Pg30202. Servicios Públicos Eficientes y Sostenibles</v>
      </c>
      <c r="E258" s="220" t="s">
        <v>5102</v>
      </c>
      <c r="F258" s="220" t="s">
        <v>5257</v>
      </c>
      <c r="G258" s="220" t="s">
        <v>559</v>
      </c>
      <c r="H258" s="220" t="s">
        <v>4635</v>
      </c>
      <c r="I258" s="220" t="s">
        <v>550</v>
      </c>
      <c r="J258" s="220"/>
      <c r="K258" s="220" t="s">
        <v>77</v>
      </c>
      <c r="L258" s="221">
        <v>1</v>
      </c>
      <c r="M258" s="221">
        <v>2019</v>
      </c>
      <c r="N258" s="221">
        <v>1</v>
      </c>
      <c r="O258" s="221">
        <v>1</v>
      </c>
      <c r="P258" s="221">
        <v>1</v>
      </c>
      <c r="Q258" s="221">
        <v>1</v>
      </c>
      <c r="R258" s="222">
        <v>1</v>
      </c>
      <c r="S258" s="223">
        <f t="shared" si="18"/>
        <v>4400000000</v>
      </c>
      <c r="T258" s="223">
        <f t="shared" si="16"/>
        <v>1000000000</v>
      </c>
      <c r="U258" s="223"/>
      <c r="V258" s="223"/>
      <c r="W258" s="223">
        <v>1000000000</v>
      </c>
      <c r="X258" s="223"/>
      <c r="Y258" s="223"/>
      <c r="Z258" s="223"/>
      <c r="AA258" s="223"/>
      <c r="AB258" s="223"/>
      <c r="AC258" s="223"/>
      <c r="AD258" s="223">
        <f t="shared" si="25"/>
        <v>1000000000</v>
      </c>
      <c r="AE258" s="223"/>
      <c r="AF258" s="223"/>
      <c r="AG258" s="223">
        <v>1000000000</v>
      </c>
      <c r="AH258" s="223"/>
      <c r="AI258" s="223"/>
      <c r="AJ258" s="223"/>
      <c r="AK258" s="223"/>
      <c r="AL258" s="223"/>
      <c r="AM258" s="223"/>
      <c r="AN258" s="223">
        <f t="shared" si="17"/>
        <v>1200000000</v>
      </c>
      <c r="AO258" s="223"/>
      <c r="AP258" s="223"/>
      <c r="AQ258" s="223">
        <v>1200000000</v>
      </c>
      <c r="AR258" s="223"/>
      <c r="AS258" s="223"/>
      <c r="AT258" s="223"/>
      <c r="AU258" s="223"/>
      <c r="AV258" s="223"/>
      <c r="AW258" s="223"/>
      <c r="AX258" s="223">
        <f t="shared" si="19"/>
        <v>1200000000</v>
      </c>
      <c r="AY258" s="223"/>
      <c r="AZ258" s="223"/>
      <c r="BA258" s="223">
        <v>1200000000</v>
      </c>
      <c r="BB258" s="223"/>
      <c r="BC258" s="223"/>
      <c r="BD258" s="223"/>
      <c r="BE258" s="223"/>
      <c r="BF258" s="223">
        <v>0</v>
      </c>
      <c r="BG258" s="223"/>
    </row>
    <row r="259" spans="1:59" s="185" customFormat="1" ht="65" hidden="1" x14ac:dyDescent="0.3">
      <c r="A259" s="213">
        <v>256</v>
      </c>
      <c r="B259" s="230" t="str">
        <f>[4]LT!E$5</f>
        <v>LT3. POLOS DE DESARROLLO URBANO PARA LA COMPETITIVIDAD Y EQUIDAD</v>
      </c>
      <c r="C259" s="220" t="str">
        <f>[4]LA!F$12</f>
        <v>LA302. CIUDADES SOSTENIBLES</v>
      </c>
      <c r="D259" s="220" t="str">
        <f>[4]Pg!$F$28</f>
        <v>Pg30202. Servicios Públicos Eficientes y Sostenibles</v>
      </c>
      <c r="E259" s="220" t="s">
        <v>5102</v>
      </c>
      <c r="F259" s="220" t="s">
        <v>5257</v>
      </c>
      <c r="G259" s="220" t="s">
        <v>561</v>
      </c>
      <c r="H259" s="220" t="s">
        <v>4636</v>
      </c>
      <c r="I259" s="220" t="s">
        <v>563</v>
      </c>
      <c r="J259" s="220"/>
      <c r="K259" s="220" t="s">
        <v>85</v>
      </c>
      <c r="L259" s="221">
        <v>3000</v>
      </c>
      <c r="M259" s="221">
        <v>2019</v>
      </c>
      <c r="N259" s="221">
        <v>9000</v>
      </c>
      <c r="O259" s="221">
        <v>3000</v>
      </c>
      <c r="P259" s="221">
        <v>5000</v>
      </c>
      <c r="Q259" s="221">
        <v>7000</v>
      </c>
      <c r="R259" s="222">
        <v>9000</v>
      </c>
      <c r="S259" s="223">
        <f t="shared" si="18"/>
        <v>6650000000</v>
      </c>
      <c r="T259" s="223">
        <f t="shared" si="16"/>
        <v>2000000000</v>
      </c>
      <c r="U259" s="223"/>
      <c r="V259" s="223"/>
      <c r="W259" s="223"/>
      <c r="X259" s="223"/>
      <c r="Y259" s="223"/>
      <c r="Z259" s="223"/>
      <c r="AA259" s="223"/>
      <c r="AB259" s="223"/>
      <c r="AC259" s="223">
        <v>2000000000</v>
      </c>
      <c r="AD259" s="223">
        <f t="shared" si="25"/>
        <v>1500000000</v>
      </c>
      <c r="AE259" s="223"/>
      <c r="AF259" s="223"/>
      <c r="AG259" s="223"/>
      <c r="AH259" s="223"/>
      <c r="AI259" s="223"/>
      <c r="AJ259" s="223"/>
      <c r="AK259" s="223"/>
      <c r="AL259" s="223"/>
      <c r="AM259" s="223">
        <v>1500000000</v>
      </c>
      <c r="AN259" s="223">
        <f t="shared" si="17"/>
        <v>1550000000</v>
      </c>
      <c r="AO259" s="223"/>
      <c r="AP259" s="223"/>
      <c r="AQ259" s="223"/>
      <c r="AR259" s="223"/>
      <c r="AS259" s="223"/>
      <c r="AT259" s="223"/>
      <c r="AU259" s="223"/>
      <c r="AV259" s="223"/>
      <c r="AW259" s="223">
        <v>1550000000</v>
      </c>
      <c r="AX259" s="223">
        <f t="shared" si="19"/>
        <v>1600000000</v>
      </c>
      <c r="AY259" s="223"/>
      <c r="AZ259" s="223"/>
      <c r="BA259" s="223"/>
      <c r="BB259" s="223"/>
      <c r="BC259" s="223"/>
      <c r="BD259" s="223"/>
      <c r="BE259" s="223"/>
      <c r="BF259" s="223">
        <v>0</v>
      </c>
      <c r="BG259" s="223">
        <v>1600000000</v>
      </c>
    </row>
    <row r="260" spans="1:59" s="185" customFormat="1" ht="65" hidden="1" x14ac:dyDescent="0.3">
      <c r="A260" s="213">
        <v>257</v>
      </c>
      <c r="B260" s="230" t="str">
        <f>[4]LT!E$5</f>
        <v>LT3. POLOS DE DESARROLLO URBANO PARA LA COMPETITIVIDAD Y EQUIDAD</v>
      </c>
      <c r="C260" s="220" t="str">
        <f>[4]LA!F$12</f>
        <v>LA302. CIUDADES SOSTENIBLES</v>
      </c>
      <c r="D260" s="220" t="str">
        <f>[4]Pg!$F$28</f>
        <v>Pg30202. Servicios Públicos Eficientes y Sostenibles</v>
      </c>
      <c r="E260" s="220" t="s">
        <v>5102</v>
      </c>
      <c r="F260" s="220" t="s">
        <v>5257</v>
      </c>
      <c r="G260" s="220" t="s">
        <v>564</v>
      </c>
      <c r="H260" s="220" t="s">
        <v>4637</v>
      </c>
      <c r="I260" s="220" t="s">
        <v>563</v>
      </c>
      <c r="J260" s="220"/>
      <c r="K260" s="220" t="s">
        <v>85</v>
      </c>
      <c r="L260" s="221">
        <v>2</v>
      </c>
      <c r="M260" s="221">
        <v>2019</v>
      </c>
      <c r="N260" s="221">
        <v>12</v>
      </c>
      <c r="O260" s="221">
        <v>3</v>
      </c>
      <c r="P260" s="221">
        <v>6</v>
      </c>
      <c r="Q260" s="221">
        <v>9</v>
      </c>
      <c r="R260" s="222">
        <v>12</v>
      </c>
      <c r="S260" s="223">
        <f t="shared" si="18"/>
        <v>5000000000</v>
      </c>
      <c r="T260" s="223">
        <f t="shared" ref="T260:T323" si="26">SUM(U260:AC260)</f>
        <v>1050000000</v>
      </c>
      <c r="U260" s="223"/>
      <c r="V260" s="223"/>
      <c r="W260" s="223"/>
      <c r="X260" s="223"/>
      <c r="Y260" s="223"/>
      <c r="Z260" s="223"/>
      <c r="AA260" s="223"/>
      <c r="AB260" s="223"/>
      <c r="AC260" s="223">
        <v>1050000000</v>
      </c>
      <c r="AD260" s="223">
        <f t="shared" si="25"/>
        <v>1200000000</v>
      </c>
      <c r="AE260" s="223"/>
      <c r="AF260" s="223"/>
      <c r="AG260" s="223"/>
      <c r="AH260" s="223"/>
      <c r="AI260" s="223"/>
      <c r="AJ260" s="223"/>
      <c r="AK260" s="223"/>
      <c r="AL260" s="223"/>
      <c r="AM260" s="223">
        <v>1200000000</v>
      </c>
      <c r="AN260" s="223">
        <f t="shared" ref="AN260:AN323" si="27">SUM(AO260:AW260)</f>
        <v>1250000000</v>
      </c>
      <c r="AO260" s="223"/>
      <c r="AP260" s="223"/>
      <c r="AQ260" s="223"/>
      <c r="AR260" s="223"/>
      <c r="AS260" s="223"/>
      <c r="AT260" s="223"/>
      <c r="AU260" s="223"/>
      <c r="AV260" s="223"/>
      <c r="AW260" s="223">
        <v>1250000000</v>
      </c>
      <c r="AX260" s="223">
        <f t="shared" si="19"/>
        <v>1500000000</v>
      </c>
      <c r="AY260" s="223"/>
      <c r="AZ260" s="223"/>
      <c r="BA260" s="223"/>
      <c r="BB260" s="223"/>
      <c r="BC260" s="223"/>
      <c r="BD260" s="223"/>
      <c r="BE260" s="223"/>
      <c r="BF260" s="223">
        <v>0</v>
      </c>
      <c r="BG260" s="223">
        <v>1500000000</v>
      </c>
    </row>
    <row r="261" spans="1:59" s="185" customFormat="1" ht="65" hidden="1" x14ac:dyDescent="0.3">
      <c r="A261" s="213">
        <v>258</v>
      </c>
      <c r="B261" s="230" t="str">
        <f>[4]LT!E$5</f>
        <v>LT3. POLOS DE DESARROLLO URBANO PARA LA COMPETITIVIDAD Y EQUIDAD</v>
      </c>
      <c r="C261" s="220" t="str">
        <f>[4]LA!F$12</f>
        <v>LA302. CIUDADES SOSTENIBLES</v>
      </c>
      <c r="D261" s="220" t="str">
        <f>[4]Pg!$F$28</f>
        <v>Pg30202. Servicios Públicos Eficientes y Sostenibles</v>
      </c>
      <c r="E261" s="220" t="s">
        <v>5102</v>
      </c>
      <c r="F261" s="220" t="s">
        <v>5257</v>
      </c>
      <c r="G261" s="220" t="s">
        <v>566</v>
      </c>
      <c r="H261" s="220" t="s">
        <v>4638</v>
      </c>
      <c r="I261" s="220" t="s">
        <v>563</v>
      </c>
      <c r="J261" s="220"/>
      <c r="K261" s="220" t="s">
        <v>85</v>
      </c>
      <c r="L261" s="221">
        <v>3</v>
      </c>
      <c r="M261" s="221">
        <v>2019</v>
      </c>
      <c r="N261" s="221">
        <v>16</v>
      </c>
      <c r="O261" s="221">
        <v>4</v>
      </c>
      <c r="P261" s="221">
        <v>8</v>
      </c>
      <c r="Q261" s="221">
        <v>12</v>
      </c>
      <c r="R261" s="222">
        <v>16</v>
      </c>
      <c r="S261" s="223">
        <f t="shared" ref="S261:S324" si="28">SUM(T261,AD261,AN261,AX261)</f>
        <v>16743000000</v>
      </c>
      <c r="T261" s="223">
        <f t="shared" si="26"/>
        <v>4000000000</v>
      </c>
      <c r="U261" s="223"/>
      <c r="V261" s="223"/>
      <c r="W261" s="223"/>
      <c r="X261" s="223"/>
      <c r="Y261" s="223"/>
      <c r="Z261" s="223"/>
      <c r="AA261" s="223"/>
      <c r="AB261" s="223"/>
      <c r="AC261" s="223">
        <v>4000000000</v>
      </c>
      <c r="AD261" s="223">
        <f t="shared" si="25"/>
        <v>4120000000</v>
      </c>
      <c r="AE261" s="223"/>
      <c r="AF261" s="223"/>
      <c r="AG261" s="223"/>
      <c r="AH261" s="223"/>
      <c r="AI261" s="223"/>
      <c r="AJ261" s="223"/>
      <c r="AK261" s="223"/>
      <c r="AL261" s="223"/>
      <c r="AM261" s="223">
        <v>4120000000</v>
      </c>
      <c r="AN261" s="223">
        <f t="shared" si="27"/>
        <v>4243000000</v>
      </c>
      <c r="AO261" s="223"/>
      <c r="AP261" s="223"/>
      <c r="AQ261" s="223"/>
      <c r="AR261" s="223"/>
      <c r="AS261" s="223"/>
      <c r="AT261" s="223"/>
      <c r="AU261" s="223"/>
      <c r="AV261" s="223"/>
      <c r="AW261" s="223">
        <v>4243000000</v>
      </c>
      <c r="AX261" s="223">
        <f t="shared" si="19"/>
        <v>4380000000</v>
      </c>
      <c r="AY261" s="223"/>
      <c r="AZ261" s="223"/>
      <c r="BA261" s="223"/>
      <c r="BB261" s="223"/>
      <c r="BC261" s="223"/>
      <c r="BD261" s="223"/>
      <c r="BE261" s="223"/>
      <c r="BF261" s="223">
        <v>0</v>
      </c>
      <c r="BG261" s="223">
        <v>4380000000</v>
      </c>
    </row>
    <row r="262" spans="1:59" s="185" customFormat="1" ht="65" hidden="1" x14ac:dyDescent="0.3">
      <c r="A262" s="213">
        <v>259</v>
      </c>
      <c r="B262" s="230" t="str">
        <f>[4]LT!E$5</f>
        <v>LT3. POLOS DE DESARROLLO URBANO PARA LA COMPETITIVIDAD Y EQUIDAD</v>
      </c>
      <c r="C262" s="220" t="str">
        <f>[4]LA!F$12</f>
        <v>LA302. CIUDADES SOSTENIBLES</v>
      </c>
      <c r="D262" s="220" t="str">
        <f>[4]Pg!$F$28</f>
        <v>Pg30202. Servicios Públicos Eficientes y Sostenibles</v>
      </c>
      <c r="E262" s="220" t="s">
        <v>5102</v>
      </c>
      <c r="F262" s="220" t="s">
        <v>5257</v>
      </c>
      <c r="G262" s="220" t="s">
        <v>568</v>
      </c>
      <c r="H262" s="220" t="s">
        <v>4639</v>
      </c>
      <c r="I262" s="220" t="s">
        <v>563</v>
      </c>
      <c r="J262" s="220"/>
      <c r="K262" s="220" t="s">
        <v>85</v>
      </c>
      <c r="L262" s="221">
        <v>1800</v>
      </c>
      <c r="M262" s="221">
        <v>2019</v>
      </c>
      <c r="N262" s="221">
        <v>7000</v>
      </c>
      <c r="O262" s="221">
        <v>3000</v>
      </c>
      <c r="P262" s="221">
        <v>5000</v>
      </c>
      <c r="Q262" s="221">
        <v>6000</v>
      </c>
      <c r="R262" s="222">
        <v>7000</v>
      </c>
      <c r="S262" s="223">
        <f t="shared" si="28"/>
        <v>8285803200</v>
      </c>
      <c r="T262" s="223">
        <f t="shared" si="26"/>
        <v>3000000000</v>
      </c>
      <c r="U262" s="223"/>
      <c r="V262" s="223"/>
      <c r="W262" s="223"/>
      <c r="X262" s="223"/>
      <c r="Y262" s="223"/>
      <c r="Z262" s="223"/>
      <c r="AA262" s="223"/>
      <c r="AB262" s="223"/>
      <c r="AC262" s="223">
        <v>3000000000</v>
      </c>
      <c r="AD262" s="223">
        <f t="shared" si="25"/>
        <v>1700000000</v>
      </c>
      <c r="AE262" s="223"/>
      <c r="AF262" s="223"/>
      <c r="AG262" s="223"/>
      <c r="AH262" s="223"/>
      <c r="AI262" s="223"/>
      <c r="AJ262" s="223"/>
      <c r="AK262" s="223"/>
      <c r="AL262" s="223"/>
      <c r="AM262" s="223">
        <v>1700000000</v>
      </c>
      <c r="AN262" s="223">
        <f t="shared" si="27"/>
        <v>1761200000</v>
      </c>
      <c r="AO262" s="223"/>
      <c r="AP262" s="223"/>
      <c r="AQ262" s="223"/>
      <c r="AR262" s="223"/>
      <c r="AS262" s="223"/>
      <c r="AT262" s="223"/>
      <c r="AU262" s="223"/>
      <c r="AV262" s="223"/>
      <c r="AW262" s="223">
        <v>1761200000</v>
      </c>
      <c r="AX262" s="223">
        <f t="shared" si="19"/>
        <v>1824603200</v>
      </c>
      <c r="AY262" s="223"/>
      <c r="AZ262" s="223"/>
      <c r="BA262" s="223"/>
      <c r="BB262" s="223"/>
      <c r="BC262" s="223"/>
      <c r="BD262" s="223"/>
      <c r="BE262" s="223"/>
      <c r="BF262" s="223">
        <v>0</v>
      </c>
      <c r="BG262" s="223">
        <v>1824603200</v>
      </c>
    </row>
    <row r="263" spans="1:59" s="185" customFormat="1" ht="65" hidden="1" x14ac:dyDescent="0.3">
      <c r="A263" s="213">
        <v>260</v>
      </c>
      <c r="B263" s="230" t="str">
        <f>[4]LT!E$5</f>
        <v>LT3. POLOS DE DESARROLLO URBANO PARA LA COMPETITIVIDAD Y EQUIDAD</v>
      </c>
      <c r="C263" s="220" t="str">
        <f>[4]LA!F$12</f>
        <v>LA302. CIUDADES SOSTENIBLES</v>
      </c>
      <c r="D263" s="220" t="str">
        <f>[4]Pg!$F$28</f>
        <v>Pg30202. Servicios Públicos Eficientes y Sostenibles</v>
      </c>
      <c r="E263" s="220" t="s">
        <v>5102</v>
      </c>
      <c r="F263" s="220" t="s">
        <v>5257</v>
      </c>
      <c r="G263" s="220" t="s">
        <v>1366</v>
      </c>
      <c r="H263" s="220" t="s">
        <v>4640</v>
      </c>
      <c r="I263" s="220" t="s">
        <v>563</v>
      </c>
      <c r="J263" s="220"/>
      <c r="K263" s="225" t="s">
        <v>189</v>
      </c>
      <c r="L263" s="221">
        <v>2</v>
      </c>
      <c r="M263" s="221">
        <v>2019</v>
      </c>
      <c r="N263" s="221">
        <v>16</v>
      </c>
      <c r="O263" s="221">
        <v>4</v>
      </c>
      <c r="P263" s="221">
        <v>8</v>
      </c>
      <c r="Q263" s="221">
        <v>12</v>
      </c>
      <c r="R263" s="222">
        <v>16</v>
      </c>
      <c r="S263" s="223">
        <f t="shared" si="28"/>
        <v>860000000</v>
      </c>
      <c r="T263" s="223">
        <f t="shared" si="26"/>
        <v>200000000</v>
      </c>
      <c r="U263" s="223"/>
      <c r="V263" s="223"/>
      <c r="W263" s="223"/>
      <c r="X263" s="223"/>
      <c r="Y263" s="223"/>
      <c r="Z263" s="223"/>
      <c r="AA263" s="223"/>
      <c r="AB263" s="223"/>
      <c r="AC263" s="223">
        <v>200000000</v>
      </c>
      <c r="AD263" s="223">
        <f t="shared" si="25"/>
        <v>210000000</v>
      </c>
      <c r="AE263" s="223"/>
      <c r="AF263" s="223"/>
      <c r="AG263" s="223"/>
      <c r="AH263" s="223"/>
      <c r="AI263" s="223"/>
      <c r="AJ263" s="223"/>
      <c r="AK263" s="223"/>
      <c r="AL263" s="223"/>
      <c r="AM263" s="223">
        <v>210000000</v>
      </c>
      <c r="AN263" s="223">
        <f t="shared" si="27"/>
        <v>220000000</v>
      </c>
      <c r="AO263" s="223"/>
      <c r="AP263" s="223"/>
      <c r="AQ263" s="223"/>
      <c r="AR263" s="223"/>
      <c r="AS263" s="223"/>
      <c r="AT263" s="223"/>
      <c r="AU263" s="223"/>
      <c r="AV263" s="223"/>
      <c r="AW263" s="223">
        <v>220000000</v>
      </c>
      <c r="AX263" s="223">
        <f t="shared" si="19"/>
        <v>230000000</v>
      </c>
      <c r="AY263" s="223"/>
      <c r="AZ263" s="223"/>
      <c r="BA263" s="223"/>
      <c r="BB263" s="223"/>
      <c r="BC263" s="223"/>
      <c r="BD263" s="223"/>
      <c r="BE263" s="223"/>
      <c r="BF263" s="223">
        <v>0</v>
      </c>
      <c r="BG263" s="223">
        <v>230000000</v>
      </c>
    </row>
    <row r="264" spans="1:59" s="185" customFormat="1" ht="65" hidden="1" x14ac:dyDescent="0.3">
      <c r="A264" s="213">
        <v>261</v>
      </c>
      <c r="B264" s="230" t="str">
        <f>[4]LT!E$5</f>
        <v>LT3. POLOS DE DESARROLLO URBANO PARA LA COMPETITIVIDAD Y EQUIDAD</v>
      </c>
      <c r="C264" s="220" t="str">
        <f>[4]LA!F$12</f>
        <v>LA302. CIUDADES SOSTENIBLES</v>
      </c>
      <c r="D264" s="220" t="str">
        <f>[4]Pg!$F$28</f>
        <v>Pg30202. Servicios Públicos Eficientes y Sostenibles</v>
      </c>
      <c r="E264" s="220" t="s">
        <v>5102</v>
      </c>
      <c r="F264" s="220" t="s">
        <v>5257</v>
      </c>
      <c r="G264" s="220" t="s">
        <v>571</v>
      </c>
      <c r="H264" s="220" t="s">
        <v>4641</v>
      </c>
      <c r="I264" s="220" t="s">
        <v>242</v>
      </c>
      <c r="J264" s="220"/>
      <c r="K264" s="225" t="s">
        <v>85</v>
      </c>
      <c r="L264" s="221">
        <v>1</v>
      </c>
      <c r="M264" s="221">
        <v>2019</v>
      </c>
      <c r="N264" s="221">
        <v>3</v>
      </c>
      <c r="O264" s="221">
        <v>0</v>
      </c>
      <c r="P264" s="221">
        <v>0</v>
      </c>
      <c r="Q264" s="221">
        <v>2</v>
      </c>
      <c r="R264" s="222">
        <v>3</v>
      </c>
      <c r="S264" s="223">
        <f t="shared" si="28"/>
        <v>200000000</v>
      </c>
      <c r="T264" s="223">
        <f t="shared" si="26"/>
        <v>0</v>
      </c>
      <c r="U264" s="223"/>
      <c r="V264" s="223"/>
      <c r="W264" s="223"/>
      <c r="X264" s="223"/>
      <c r="Y264" s="223"/>
      <c r="Z264" s="223"/>
      <c r="AA264" s="223"/>
      <c r="AB264" s="223"/>
      <c r="AC264" s="223"/>
      <c r="AD264" s="223">
        <f t="shared" si="25"/>
        <v>0</v>
      </c>
      <c r="AE264" s="223"/>
      <c r="AF264" s="223"/>
      <c r="AG264" s="223"/>
      <c r="AH264" s="223"/>
      <c r="AI264" s="223"/>
      <c r="AJ264" s="223"/>
      <c r="AK264" s="223"/>
      <c r="AL264" s="223"/>
      <c r="AM264" s="223"/>
      <c r="AN264" s="223">
        <f t="shared" si="27"/>
        <v>100000000</v>
      </c>
      <c r="AO264" s="223">
        <v>100000000</v>
      </c>
      <c r="AP264" s="223"/>
      <c r="AQ264" s="223"/>
      <c r="AR264" s="223"/>
      <c r="AS264" s="223"/>
      <c r="AT264" s="223"/>
      <c r="AU264" s="223"/>
      <c r="AV264" s="223"/>
      <c r="AW264" s="223"/>
      <c r="AX264" s="223">
        <f t="shared" si="19"/>
        <v>100000000</v>
      </c>
      <c r="AY264" s="223">
        <v>100000000</v>
      </c>
      <c r="AZ264" s="223"/>
      <c r="BA264" s="223"/>
      <c r="BB264" s="223"/>
      <c r="BC264" s="223"/>
      <c r="BD264" s="223"/>
      <c r="BE264" s="223"/>
      <c r="BF264" s="223">
        <v>0</v>
      </c>
      <c r="BG264" s="223"/>
    </row>
    <row r="265" spans="1:59" s="185" customFormat="1" ht="65" hidden="1" x14ac:dyDescent="0.3">
      <c r="A265" s="213">
        <v>262</v>
      </c>
      <c r="B265" s="230" t="str">
        <f>[4]LT!E$5</f>
        <v>LT3. POLOS DE DESARROLLO URBANO PARA LA COMPETITIVIDAD Y EQUIDAD</v>
      </c>
      <c r="C265" s="220" t="str">
        <f>[4]LA!F$12</f>
        <v>LA302. CIUDADES SOSTENIBLES</v>
      </c>
      <c r="D265" s="220" t="str">
        <f>[4]Pg!$F$28</f>
        <v>Pg30202. Servicios Públicos Eficientes y Sostenibles</v>
      </c>
      <c r="E265" s="220" t="s">
        <v>5103</v>
      </c>
      <c r="F265" s="220" t="s">
        <v>5258</v>
      </c>
      <c r="G265" s="220" t="s">
        <v>574</v>
      </c>
      <c r="H265" s="220" t="s">
        <v>4642</v>
      </c>
      <c r="I265" s="220" t="s">
        <v>550</v>
      </c>
      <c r="J265" s="220"/>
      <c r="K265" s="220" t="s">
        <v>85</v>
      </c>
      <c r="L265" s="221">
        <v>0</v>
      </c>
      <c r="M265" s="221">
        <v>2019</v>
      </c>
      <c r="N265" s="221">
        <v>1</v>
      </c>
      <c r="O265" s="221">
        <v>0</v>
      </c>
      <c r="P265" s="221">
        <v>0</v>
      </c>
      <c r="Q265" s="221">
        <v>0</v>
      </c>
      <c r="R265" s="222">
        <v>1</v>
      </c>
      <c r="S265" s="223">
        <f t="shared" si="28"/>
        <v>25000000000</v>
      </c>
      <c r="T265" s="223">
        <f t="shared" si="26"/>
        <v>0</v>
      </c>
      <c r="U265" s="223"/>
      <c r="V265" s="223"/>
      <c r="W265" s="223"/>
      <c r="X265" s="223"/>
      <c r="Y265" s="223"/>
      <c r="Z265" s="223"/>
      <c r="AA265" s="223"/>
      <c r="AB265" s="223"/>
      <c r="AC265" s="223"/>
      <c r="AD265" s="223">
        <f t="shared" si="25"/>
        <v>0</v>
      </c>
      <c r="AE265" s="223"/>
      <c r="AF265" s="223"/>
      <c r="AG265" s="223"/>
      <c r="AH265" s="223"/>
      <c r="AI265" s="223"/>
      <c r="AJ265" s="223"/>
      <c r="AK265" s="223"/>
      <c r="AL265" s="223"/>
      <c r="AM265" s="223"/>
      <c r="AN265" s="223">
        <f t="shared" si="27"/>
        <v>0</v>
      </c>
      <c r="AO265" s="223"/>
      <c r="AP265" s="223"/>
      <c r="AQ265" s="223"/>
      <c r="AR265" s="223"/>
      <c r="AS265" s="223"/>
      <c r="AT265" s="223"/>
      <c r="AU265" s="223"/>
      <c r="AV265" s="223"/>
      <c r="AW265" s="223"/>
      <c r="AX265" s="223">
        <f t="shared" si="19"/>
        <v>25000000000</v>
      </c>
      <c r="AY265" s="223"/>
      <c r="AZ265" s="223"/>
      <c r="BA265" s="223"/>
      <c r="BB265" s="223">
        <v>25000000000</v>
      </c>
      <c r="BC265" s="223"/>
      <c r="BD265" s="223"/>
      <c r="BE265" s="223"/>
      <c r="BF265" s="223">
        <v>0</v>
      </c>
      <c r="BG265" s="223"/>
    </row>
    <row r="266" spans="1:59" s="185" customFormat="1" ht="65" hidden="1" x14ac:dyDescent="0.3">
      <c r="A266" s="213">
        <v>263</v>
      </c>
      <c r="B266" s="230" t="str">
        <f>[4]LT!E$5</f>
        <v>LT3. POLOS DE DESARROLLO URBANO PARA LA COMPETITIVIDAD Y EQUIDAD</v>
      </c>
      <c r="C266" s="220" t="str">
        <f>[4]LA!F$12</f>
        <v>LA302. CIUDADES SOSTENIBLES</v>
      </c>
      <c r="D266" s="220" t="str">
        <f>[4]Pg!$F$28</f>
        <v>Pg30202. Servicios Públicos Eficientes y Sostenibles</v>
      </c>
      <c r="E266" s="220" t="s">
        <v>5103</v>
      </c>
      <c r="F266" s="220" t="s">
        <v>5258</v>
      </c>
      <c r="G266" s="220" t="s">
        <v>1368</v>
      </c>
      <c r="H266" s="220" t="s">
        <v>4643</v>
      </c>
      <c r="I266" s="220" t="s">
        <v>550</v>
      </c>
      <c r="J266" s="220"/>
      <c r="K266" s="220" t="s">
        <v>85</v>
      </c>
      <c r="L266" s="221">
        <v>0</v>
      </c>
      <c r="M266" s="221">
        <v>2019</v>
      </c>
      <c r="N266" s="221">
        <v>1</v>
      </c>
      <c r="O266" s="221">
        <v>0</v>
      </c>
      <c r="P266" s="221">
        <v>0</v>
      </c>
      <c r="Q266" s="221">
        <v>1</v>
      </c>
      <c r="R266" s="222">
        <v>1</v>
      </c>
      <c r="S266" s="223">
        <f t="shared" si="28"/>
        <v>5000000000</v>
      </c>
      <c r="T266" s="223">
        <f t="shared" si="26"/>
        <v>0</v>
      </c>
      <c r="U266" s="223"/>
      <c r="V266" s="223"/>
      <c r="W266" s="223"/>
      <c r="X266" s="223"/>
      <c r="Y266" s="223"/>
      <c r="Z266" s="223"/>
      <c r="AA266" s="223"/>
      <c r="AB266" s="223"/>
      <c r="AC266" s="223"/>
      <c r="AD266" s="223">
        <f t="shared" si="25"/>
        <v>0</v>
      </c>
      <c r="AE266" s="223"/>
      <c r="AF266" s="223"/>
      <c r="AG266" s="223"/>
      <c r="AH266" s="223"/>
      <c r="AI266" s="223"/>
      <c r="AJ266" s="223"/>
      <c r="AK266" s="223"/>
      <c r="AL266" s="223"/>
      <c r="AM266" s="223"/>
      <c r="AN266" s="223">
        <f t="shared" si="27"/>
        <v>5000000000</v>
      </c>
      <c r="AO266" s="223"/>
      <c r="AP266" s="223"/>
      <c r="AQ266" s="223"/>
      <c r="AR266" s="223"/>
      <c r="AS266" s="223"/>
      <c r="AT266" s="223"/>
      <c r="AU266" s="223"/>
      <c r="AV266" s="223">
        <v>5000000000</v>
      </c>
      <c r="AW266" s="223"/>
      <c r="AX266" s="223">
        <f t="shared" si="19"/>
        <v>0</v>
      </c>
      <c r="AY266" s="223"/>
      <c r="AZ266" s="223"/>
      <c r="BA266" s="223"/>
      <c r="BB266" s="223"/>
      <c r="BC266" s="223"/>
      <c r="BD266" s="223"/>
      <c r="BE266" s="223"/>
      <c r="BF266" s="223">
        <v>0</v>
      </c>
      <c r="BG266" s="223"/>
    </row>
    <row r="267" spans="1:59" s="185" customFormat="1" ht="65" hidden="1" x14ac:dyDescent="0.3">
      <c r="A267" s="213">
        <v>264</v>
      </c>
      <c r="B267" s="230" t="str">
        <f>[4]LT!E$5</f>
        <v>LT3. POLOS DE DESARROLLO URBANO PARA LA COMPETITIVIDAD Y EQUIDAD</v>
      </c>
      <c r="C267" s="220" t="str">
        <f>[4]LA!F$12</f>
        <v>LA302. CIUDADES SOSTENIBLES</v>
      </c>
      <c r="D267" s="220" t="str">
        <f>[4]Pg!$F$28</f>
        <v>Pg30202. Servicios Públicos Eficientes y Sostenibles</v>
      </c>
      <c r="E267" s="220" t="s">
        <v>5103</v>
      </c>
      <c r="F267" s="220" t="s">
        <v>5258</v>
      </c>
      <c r="G267" s="251" t="s">
        <v>577</v>
      </c>
      <c r="H267" s="220" t="s">
        <v>4644</v>
      </c>
      <c r="I267" s="252" t="s">
        <v>317</v>
      </c>
      <c r="J267" s="252"/>
      <c r="K267" s="251" t="s">
        <v>85</v>
      </c>
      <c r="L267" s="221">
        <v>0</v>
      </c>
      <c r="M267" s="221">
        <v>2019</v>
      </c>
      <c r="N267" s="236">
        <v>1</v>
      </c>
      <c r="O267" s="221">
        <v>0</v>
      </c>
      <c r="P267" s="221">
        <v>0</v>
      </c>
      <c r="Q267" s="221">
        <v>0</v>
      </c>
      <c r="R267" s="222">
        <v>1</v>
      </c>
      <c r="S267" s="223">
        <f t="shared" si="28"/>
        <v>300000000</v>
      </c>
      <c r="T267" s="223">
        <f t="shared" si="26"/>
        <v>0</v>
      </c>
      <c r="U267" s="223"/>
      <c r="V267" s="223"/>
      <c r="W267" s="223"/>
      <c r="X267" s="223"/>
      <c r="Y267" s="223"/>
      <c r="Z267" s="223"/>
      <c r="AA267" s="223"/>
      <c r="AB267" s="223"/>
      <c r="AC267" s="223"/>
      <c r="AD267" s="223">
        <f t="shared" si="25"/>
        <v>0</v>
      </c>
      <c r="AE267" s="223"/>
      <c r="AF267" s="223"/>
      <c r="AG267" s="223"/>
      <c r="AH267" s="223"/>
      <c r="AI267" s="223"/>
      <c r="AJ267" s="223"/>
      <c r="AK267" s="223"/>
      <c r="AL267" s="223"/>
      <c r="AM267" s="223"/>
      <c r="AN267" s="223">
        <f t="shared" si="27"/>
        <v>0</v>
      </c>
      <c r="AO267" s="223"/>
      <c r="AP267" s="223"/>
      <c r="AQ267" s="223"/>
      <c r="AR267" s="223"/>
      <c r="AS267" s="223"/>
      <c r="AT267" s="223"/>
      <c r="AU267" s="223"/>
      <c r="AV267" s="223"/>
      <c r="AW267" s="223"/>
      <c r="AX267" s="223">
        <f t="shared" si="19"/>
        <v>300000000</v>
      </c>
      <c r="AY267" s="223"/>
      <c r="AZ267" s="223"/>
      <c r="BA267" s="223"/>
      <c r="BB267" s="223"/>
      <c r="BC267" s="223"/>
      <c r="BD267" s="223"/>
      <c r="BE267" s="223"/>
      <c r="BF267" s="223">
        <v>300000000</v>
      </c>
      <c r="BG267" s="223"/>
    </row>
    <row r="268" spans="1:59" s="185" customFormat="1" ht="78" hidden="1" x14ac:dyDescent="0.3">
      <c r="A268" s="213">
        <v>265</v>
      </c>
      <c r="B268" s="230" t="str">
        <f>[4]LT!E$5</f>
        <v>LT3. POLOS DE DESARROLLO URBANO PARA LA COMPETITIVIDAD Y EQUIDAD</v>
      </c>
      <c r="C268" s="220" t="str">
        <f>[4]LA!F$13</f>
        <v>LA303. CALIDAD DE VIDA Y BIENESTAR SOCIAL PARA TODOS</v>
      </c>
      <c r="D268" s="220" t="str">
        <f>[4]Pg!$F$29</f>
        <v xml:space="preserve">Pg30301. Cerrando Brechas en Educación </v>
      </c>
      <c r="E268" s="220" t="s">
        <v>5104</v>
      </c>
      <c r="F268" s="220" t="s">
        <v>5259</v>
      </c>
      <c r="G268" s="220" t="s">
        <v>583</v>
      </c>
      <c r="H268" s="220" t="s">
        <v>4645</v>
      </c>
      <c r="I268" s="220" t="s">
        <v>1849</v>
      </c>
      <c r="J268" s="220"/>
      <c r="K268" s="225" t="s">
        <v>85</v>
      </c>
      <c r="L268" s="221">
        <v>4.9550000000000001</v>
      </c>
      <c r="M268" s="221">
        <v>2019</v>
      </c>
      <c r="N268" s="236">
        <v>6000</v>
      </c>
      <c r="O268" s="221">
        <v>5250</v>
      </c>
      <c r="P268" s="221">
        <v>5500</v>
      </c>
      <c r="Q268" s="221">
        <v>5750</v>
      </c>
      <c r="R268" s="222">
        <v>6000</v>
      </c>
      <c r="S268" s="223">
        <f t="shared" si="28"/>
        <v>1954984500</v>
      </c>
      <c r="T268" s="223">
        <f t="shared" si="26"/>
        <v>450000000</v>
      </c>
      <c r="U268" s="223">
        <v>450000000</v>
      </c>
      <c r="V268" s="223"/>
      <c r="W268" s="223"/>
      <c r="X268" s="223"/>
      <c r="Y268" s="223"/>
      <c r="Z268" s="223"/>
      <c r="AA268" s="223"/>
      <c r="AB268" s="223"/>
      <c r="AC268" s="223"/>
      <c r="AD268" s="223">
        <f t="shared" si="25"/>
        <v>463500000</v>
      </c>
      <c r="AE268" s="223">
        <v>463500000</v>
      </c>
      <c r="AF268" s="223"/>
      <c r="AG268" s="223"/>
      <c r="AH268" s="223"/>
      <c r="AI268" s="223"/>
      <c r="AJ268" s="223"/>
      <c r="AK268" s="223"/>
      <c r="AL268" s="223"/>
      <c r="AM268" s="223"/>
      <c r="AN268" s="223">
        <f t="shared" si="27"/>
        <v>495945000</v>
      </c>
      <c r="AO268" s="223">
        <v>495945000</v>
      </c>
      <c r="AP268" s="223"/>
      <c r="AQ268" s="223"/>
      <c r="AR268" s="223"/>
      <c r="AS268" s="223"/>
      <c r="AT268" s="223"/>
      <c r="AU268" s="223"/>
      <c r="AV268" s="223"/>
      <c r="AW268" s="223"/>
      <c r="AX268" s="223">
        <f t="shared" si="19"/>
        <v>545539500</v>
      </c>
      <c r="AY268" s="223">
        <v>545539500</v>
      </c>
      <c r="AZ268" s="223"/>
      <c r="BA268" s="223"/>
      <c r="BB268" s="223"/>
      <c r="BC268" s="223"/>
      <c r="BD268" s="223"/>
      <c r="BE268" s="223"/>
      <c r="BF268" s="223">
        <v>0</v>
      </c>
      <c r="BG268" s="223"/>
    </row>
    <row r="269" spans="1:59" s="185" customFormat="1" ht="78" hidden="1" x14ac:dyDescent="0.3">
      <c r="A269" s="213">
        <v>266</v>
      </c>
      <c r="B269" s="230" t="str">
        <f>[4]LT!E$5</f>
        <v>LT3. POLOS DE DESARROLLO URBANO PARA LA COMPETITIVIDAD Y EQUIDAD</v>
      </c>
      <c r="C269" s="220" t="str">
        <f>[4]LA!F$13</f>
        <v>LA303. CALIDAD DE VIDA Y BIENESTAR SOCIAL PARA TODOS</v>
      </c>
      <c r="D269" s="220" t="str">
        <f>[4]Pg!$F$29</f>
        <v xml:space="preserve">Pg30301. Cerrando Brechas en Educación </v>
      </c>
      <c r="E269" s="220" t="s">
        <v>5104</v>
      </c>
      <c r="F269" s="220" t="s">
        <v>5259</v>
      </c>
      <c r="G269" s="220" t="s">
        <v>585</v>
      </c>
      <c r="H269" s="220" t="s">
        <v>4646</v>
      </c>
      <c r="I269" s="220" t="s">
        <v>587</v>
      </c>
      <c r="J269" s="220"/>
      <c r="K269" s="225" t="s">
        <v>85</v>
      </c>
      <c r="L269" s="221">
        <v>3933</v>
      </c>
      <c r="M269" s="221">
        <v>2019</v>
      </c>
      <c r="N269" s="221">
        <v>4522</v>
      </c>
      <c r="O269" s="221">
        <v>4033</v>
      </c>
      <c r="P269" s="221">
        <v>4133</v>
      </c>
      <c r="Q269" s="221">
        <v>4233</v>
      </c>
      <c r="R269" s="222">
        <v>4522</v>
      </c>
      <c r="S269" s="223">
        <f t="shared" si="28"/>
        <v>11283893557</v>
      </c>
      <c r="T269" s="223">
        <f t="shared" si="26"/>
        <v>6783893557</v>
      </c>
      <c r="U269" s="223"/>
      <c r="V269" s="223">
        <f>1500000000+5283893557</f>
        <v>6783893557</v>
      </c>
      <c r="W269" s="223"/>
      <c r="X269" s="223"/>
      <c r="Y269" s="223"/>
      <c r="Z269" s="223"/>
      <c r="AA269" s="223"/>
      <c r="AB269" s="223"/>
      <c r="AC269" s="223"/>
      <c r="AD269" s="223">
        <f t="shared" si="25"/>
        <v>1500000000</v>
      </c>
      <c r="AE269" s="223"/>
      <c r="AF269" s="223">
        <v>1500000000</v>
      </c>
      <c r="AG269" s="223"/>
      <c r="AH269" s="223"/>
      <c r="AI269" s="223"/>
      <c r="AJ269" s="223"/>
      <c r="AK269" s="223"/>
      <c r="AL269" s="223"/>
      <c r="AM269" s="223"/>
      <c r="AN269" s="223">
        <f t="shared" si="27"/>
        <v>1500000000</v>
      </c>
      <c r="AO269" s="223"/>
      <c r="AP269" s="223">
        <v>1500000000</v>
      </c>
      <c r="AQ269" s="223"/>
      <c r="AR269" s="223"/>
      <c r="AS269" s="223"/>
      <c r="AT269" s="223"/>
      <c r="AU269" s="223"/>
      <c r="AV269" s="223"/>
      <c r="AW269" s="223"/>
      <c r="AX269" s="223">
        <f t="shared" si="19"/>
        <v>1500000000</v>
      </c>
      <c r="AY269" s="223"/>
      <c r="AZ269" s="223">
        <v>1500000000</v>
      </c>
      <c r="BA269" s="223"/>
      <c r="BB269" s="223"/>
      <c r="BC269" s="223"/>
      <c r="BD269" s="223"/>
      <c r="BE269" s="223"/>
      <c r="BF269" s="223">
        <v>0</v>
      </c>
      <c r="BG269" s="223"/>
    </row>
    <row r="270" spans="1:59" s="185" customFormat="1" ht="78" hidden="1" x14ac:dyDescent="0.3">
      <c r="A270" s="213">
        <v>267</v>
      </c>
      <c r="B270" s="230" t="str">
        <f>[4]LT!E$5</f>
        <v>LT3. POLOS DE DESARROLLO URBANO PARA LA COMPETITIVIDAD Y EQUIDAD</v>
      </c>
      <c r="C270" s="220" t="str">
        <f>[4]LA!F$13</f>
        <v>LA303. CALIDAD DE VIDA Y BIENESTAR SOCIAL PARA TODOS</v>
      </c>
      <c r="D270" s="220" t="str">
        <f>[4]Pg!$F$29</f>
        <v xml:space="preserve">Pg30301. Cerrando Brechas en Educación </v>
      </c>
      <c r="E270" s="220" t="s">
        <v>5104</v>
      </c>
      <c r="F270" s="220" t="s">
        <v>5259</v>
      </c>
      <c r="G270" s="220" t="s">
        <v>588</v>
      </c>
      <c r="H270" s="220" t="s">
        <v>4647</v>
      </c>
      <c r="I270" s="220" t="s">
        <v>587</v>
      </c>
      <c r="J270" s="220"/>
      <c r="K270" s="225" t="s">
        <v>85</v>
      </c>
      <c r="L270" s="224">
        <v>0.18</v>
      </c>
      <c r="M270" s="221">
        <v>2019</v>
      </c>
      <c r="N270" s="224">
        <v>0.23</v>
      </c>
      <c r="O270" s="221">
        <v>19</v>
      </c>
      <c r="P270" s="221">
        <v>20</v>
      </c>
      <c r="Q270" s="221">
        <v>22</v>
      </c>
      <c r="R270" s="222">
        <v>23</v>
      </c>
      <c r="S270" s="223">
        <f t="shared" si="28"/>
        <v>11000000000</v>
      </c>
      <c r="T270" s="223">
        <f t="shared" si="26"/>
        <v>2000000000</v>
      </c>
      <c r="U270" s="223"/>
      <c r="V270" s="223">
        <v>2000000000</v>
      </c>
      <c r="W270" s="223"/>
      <c r="X270" s="223"/>
      <c r="Y270" s="223"/>
      <c r="Z270" s="223"/>
      <c r="AA270" s="223"/>
      <c r="AB270" s="223"/>
      <c r="AC270" s="223"/>
      <c r="AD270" s="223">
        <f t="shared" si="25"/>
        <v>3000000000</v>
      </c>
      <c r="AE270" s="223"/>
      <c r="AF270" s="223">
        <v>3000000000</v>
      </c>
      <c r="AG270" s="223"/>
      <c r="AH270" s="223"/>
      <c r="AI270" s="223"/>
      <c r="AJ270" s="223"/>
      <c r="AK270" s="223"/>
      <c r="AL270" s="223"/>
      <c r="AM270" s="223"/>
      <c r="AN270" s="223">
        <f t="shared" si="27"/>
        <v>3000000000</v>
      </c>
      <c r="AO270" s="223"/>
      <c r="AP270" s="223">
        <v>3000000000</v>
      </c>
      <c r="AQ270" s="223"/>
      <c r="AR270" s="223"/>
      <c r="AS270" s="223"/>
      <c r="AT270" s="223"/>
      <c r="AU270" s="223"/>
      <c r="AV270" s="223"/>
      <c r="AW270" s="223"/>
      <c r="AX270" s="223">
        <f t="shared" ref="AX270:AX334" si="29">SUM(AY270:BG270)</f>
        <v>3000000000</v>
      </c>
      <c r="AY270" s="223"/>
      <c r="AZ270" s="223">
        <v>3000000000</v>
      </c>
      <c r="BA270" s="223"/>
      <c r="BB270" s="223"/>
      <c r="BC270" s="223"/>
      <c r="BD270" s="223"/>
      <c r="BE270" s="223"/>
      <c r="BF270" s="223">
        <v>0</v>
      </c>
      <c r="BG270" s="223"/>
    </row>
    <row r="271" spans="1:59" s="185" customFormat="1" ht="78" hidden="1" x14ac:dyDescent="0.3">
      <c r="A271" s="213">
        <v>268</v>
      </c>
      <c r="B271" s="230" t="str">
        <f>[4]LT!E$5</f>
        <v>LT3. POLOS DE DESARROLLO URBANO PARA LA COMPETITIVIDAD Y EQUIDAD</v>
      </c>
      <c r="C271" s="220" t="str">
        <f>[4]LA!F$13</f>
        <v>LA303. CALIDAD DE VIDA Y BIENESTAR SOCIAL PARA TODOS</v>
      </c>
      <c r="D271" s="220" t="str">
        <f>[4]Pg!$F$29</f>
        <v xml:space="preserve">Pg30301. Cerrando Brechas en Educación </v>
      </c>
      <c r="E271" s="220" t="s">
        <v>5104</v>
      </c>
      <c r="F271" s="220" t="s">
        <v>5259</v>
      </c>
      <c r="G271" s="220" t="s">
        <v>590</v>
      </c>
      <c r="H271" s="220" t="s">
        <v>4648</v>
      </c>
      <c r="I271" s="220" t="s">
        <v>592</v>
      </c>
      <c r="J271" s="220"/>
      <c r="K271" s="225" t="s">
        <v>85</v>
      </c>
      <c r="L271" s="221">
        <v>3000</v>
      </c>
      <c r="M271" s="221">
        <v>2019</v>
      </c>
      <c r="N271" s="221">
        <v>3450</v>
      </c>
      <c r="O271" s="221">
        <v>3000</v>
      </c>
      <c r="P271" s="221">
        <v>3100</v>
      </c>
      <c r="Q271" s="221">
        <v>3300</v>
      </c>
      <c r="R271" s="222">
        <v>3450</v>
      </c>
      <c r="S271" s="223">
        <f t="shared" si="28"/>
        <v>17685092126</v>
      </c>
      <c r="T271" s="223">
        <f t="shared" si="26"/>
        <v>5945333526</v>
      </c>
      <c r="U271" s="223"/>
      <c r="V271" s="223">
        <f>3500000000+2445333526</f>
        <v>5945333526</v>
      </c>
      <c r="W271" s="223"/>
      <c r="X271" s="223"/>
      <c r="Y271" s="223"/>
      <c r="Z271" s="223"/>
      <c r="AA271" s="223"/>
      <c r="AB271" s="223"/>
      <c r="AC271" s="223"/>
      <c r="AD271" s="223">
        <f t="shared" si="25"/>
        <v>3500000000</v>
      </c>
      <c r="AE271" s="223"/>
      <c r="AF271" s="223">
        <v>3500000000</v>
      </c>
      <c r="AG271" s="223"/>
      <c r="AH271" s="223"/>
      <c r="AI271" s="223"/>
      <c r="AJ271" s="223"/>
      <c r="AK271" s="223"/>
      <c r="AL271" s="223"/>
      <c r="AM271" s="223"/>
      <c r="AN271" s="223">
        <f t="shared" si="27"/>
        <v>3739758600</v>
      </c>
      <c r="AO271" s="223"/>
      <c r="AP271" s="223">
        <f>3500000000+239758600</f>
        <v>3739758600</v>
      </c>
      <c r="AQ271" s="223"/>
      <c r="AR271" s="223"/>
      <c r="AS271" s="223"/>
      <c r="AT271" s="223"/>
      <c r="AU271" s="223"/>
      <c r="AV271" s="223"/>
      <c r="AW271" s="223"/>
      <c r="AX271" s="223">
        <f t="shared" si="29"/>
        <v>4500000000</v>
      </c>
      <c r="AY271" s="223"/>
      <c r="AZ271" s="223">
        <v>4500000000</v>
      </c>
      <c r="BA271" s="223"/>
      <c r="BB271" s="223"/>
      <c r="BC271" s="223"/>
      <c r="BD271" s="223"/>
      <c r="BE271" s="223"/>
      <c r="BF271" s="223">
        <v>0</v>
      </c>
      <c r="BG271" s="223"/>
    </row>
    <row r="272" spans="1:59" s="185" customFormat="1" ht="78" hidden="1" x14ac:dyDescent="0.3">
      <c r="A272" s="213">
        <v>269</v>
      </c>
      <c r="B272" s="230" t="str">
        <f>[4]LT!E$5</f>
        <v>LT3. POLOS DE DESARROLLO URBANO PARA LA COMPETITIVIDAD Y EQUIDAD</v>
      </c>
      <c r="C272" s="220" t="str">
        <f>[4]LA!F$13</f>
        <v>LA303. CALIDAD DE VIDA Y BIENESTAR SOCIAL PARA TODOS</v>
      </c>
      <c r="D272" s="220" t="str">
        <f>[4]Pg!$F$29</f>
        <v xml:space="preserve">Pg30301. Cerrando Brechas en Educación </v>
      </c>
      <c r="E272" s="220" t="s">
        <v>5104</v>
      </c>
      <c r="F272" s="220" t="s">
        <v>5259</v>
      </c>
      <c r="G272" s="220" t="s">
        <v>593</v>
      </c>
      <c r="H272" s="220" t="s">
        <v>4649</v>
      </c>
      <c r="I272" s="220" t="s">
        <v>592</v>
      </c>
      <c r="J272" s="220"/>
      <c r="K272" s="225" t="s">
        <v>85</v>
      </c>
      <c r="L272" s="224">
        <v>0.2</v>
      </c>
      <c r="M272" s="221">
        <v>2019</v>
      </c>
      <c r="N272" s="224">
        <v>0.35</v>
      </c>
      <c r="O272" s="221">
        <v>23</v>
      </c>
      <c r="P272" s="221">
        <v>25</v>
      </c>
      <c r="Q272" s="221">
        <v>30</v>
      </c>
      <c r="R272" s="222">
        <v>35</v>
      </c>
      <c r="S272" s="223">
        <f t="shared" si="28"/>
        <v>23266160000</v>
      </c>
      <c r="T272" s="223">
        <f t="shared" si="26"/>
        <v>5266160000</v>
      </c>
      <c r="U272" s="223"/>
      <c r="V272" s="223">
        <v>3266160000</v>
      </c>
      <c r="W272" s="223"/>
      <c r="X272" s="223"/>
      <c r="Y272" s="223"/>
      <c r="Z272" s="223"/>
      <c r="AA272" s="223"/>
      <c r="AB272" s="223">
        <v>2000000000</v>
      </c>
      <c r="AC272" s="223"/>
      <c r="AD272" s="223">
        <f t="shared" si="25"/>
        <v>6000000000</v>
      </c>
      <c r="AE272" s="223"/>
      <c r="AF272" s="223">
        <f>3266160000+233840000</f>
        <v>3500000000</v>
      </c>
      <c r="AG272" s="223"/>
      <c r="AH272" s="223"/>
      <c r="AI272" s="223"/>
      <c r="AJ272" s="223"/>
      <c r="AK272" s="223"/>
      <c r="AL272" s="223">
        <v>2500000000</v>
      </c>
      <c r="AM272" s="223"/>
      <c r="AN272" s="223">
        <f t="shared" si="27"/>
        <v>6000000000</v>
      </c>
      <c r="AO272" s="223"/>
      <c r="AP272" s="223">
        <v>3500000000</v>
      </c>
      <c r="AQ272" s="223"/>
      <c r="AR272" s="223"/>
      <c r="AS272" s="223"/>
      <c r="AT272" s="223"/>
      <c r="AU272" s="223"/>
      <c r="AV272" s="223">
        <v>2500000000</v>
      </c>
      <c r="AW272" s="223"/>
      <c r="AX272" s="223">
        <f t="shared" si="29"/>
        <v>6000000000</v>
      </c>
      <c r="AY272" s="223"/>
      <c r="AZ272" s="223">
        <v>3500000000</v>
      </c>
      <c r="BA272" s="223"/>
      <c r="BB272" s="223">
        <v>2500000000</v>
      </c>
      <c r="BC272" s="223"/>
      <c r="BD272" s="223"/>
      <c r="BE272" s="223"/>
      <c r="BF272" s="223">
        <v>0</v>
      </c>
      <c r="BG272" s="223"/>
    </row>
    <row r="273" spans="1:59" s="185" customFormat="1" ht="78" hidden="1" x14ac:dyDescent="0.3">
      <c r="A273" s="213">
        <v>270</v>
      </c>
      <c r="B273" s="230" t="str">
        <f>[4]LT!E$5</f>
        <v>LT3. POLOS DE DESARROLLO URBANO PARA LA COMPETITIVIDAD Y EQUIDAD</v>
      </c>
      <c r="C273" s="220" t="str">
        <f>[4]LA!F$13</f>
        <v>LA303. CALIDAD DE VIDA Y BIENESTAR SOCIAL PARA TODOS</v>
      </c>
      <c r="D273" s="220" t="str">
        <f>[4]Pg!$F$29</f>
        <v xml:space="preserve">Pg30301. Cerrando Brechas en Educación </v>
      </c>
      <c r="E273" s="220" t="s">
        <v>5104</v>
      </c>
      <c r="F273" s="220" t="s">
        <v>5259</v>
      </c>
      <c r="G273" s="220" t="s">
        <v>595</v>
      </c>
      <c r="H273" s="220" t="s">
        <v>4650</v>
      </c>
      <c r="I273" s="220" t="s">
        <v>580</v>
      </c>
      <c r="J273" s="220"/>
      <c r="K273" s="225" t="s">
        <v>85</v>
      </c>
      <c r="L273" s="221">
        <v>25960</v>
      </c>
      <c r="M273" s="221">
        <v>2019</v>
      </c>
      <c r="N273" s="221">
        <v>29.141999999999999</v>
      </c>
      <c r="O273" s="221">
        <v>25960</v>
      </c>
      <c r="P273" s="221">
        <v>26615</v>
      </c>
      <c r="Q273" s="221">
        <v>27599</v>
      </c>
      <c r="R273" s="222">
        <v>29142</v>
      </c>
      <c r="S273" s="223">
        <f t="shared" si="28"/>
        <v>255747990332.44724</v>
      </c>
      <c r="T273" s="223">
        <f t="shared" si="26"/>
        <v>74859870131.618805</v>
      </c>
      <c r="U273" s="223">
        <v>11031185172</v>
      </c>
      <c r="V273" s="223">
        <f>47415148961.6188+16413535998</f>
        <v>63828684959.618797</v>
      </c>
      <c r="W273" s="223"/>
      <c r="X273" s="223"/>
      <c r="Y273" s="223"/>
      <c r="Z273" s="223"/>
      <c r="AA273" s="223"/>
      <c r="AB273" s="223"/>
      <c r="AC273" s="223"/>
      <c r="AD273" s="223">
        <f t="shared" si="25"/>
        <v>55663588909.699745</v>
      </c>
      <c r="AE273" s="223">
        <v>5871000000</v>
      </c>
      <c r="AF273" s="223">
        <v>49792588909.699745</v>
      </c>
      <c r="AG273" s="223"/>
      <c r="AH273" s="223"/>
      <c r="AI273" s="223"/>
      <c r="AJ273" s="223"/>
      <c r="AK273" s="223"/>
      <c r="AL273" s="223"/>
      <c r="AM273" s="223"/>
      <c r="AN273" s="223">
        <f t="shared" si="27"/>
        <v>62342623867.184731</v>
      </c>
      <c r="AO273" s="223">
        <f>6281970000+3771753012</f>
        <v>10053723012</v>
      </c>
      <c r="AP273" s="223">
        <v>52288900855.184731</v>
      </c>
      <c r="AQ273" s="223"/>
      <c r="AR273" s="223"/>
      <c r="AS273" s="223"/>
      <c r="AT273" s="223"/>
      <c r="AU273" s="223"/>
      <c r="AV273" s="223"/>
      <c r="AW273" s="223"/>
      <c r="AX273" s="223">
        <f t="shared" si="29"/>
        <v>62881907423.943962</v>
      </c>
      <c r="AY273" s="223">
        <f>6910167000+1061712026</f>
        <v>7971879026</v>
      </c>
      <c r="AZ273" s="223">
        <v>54910028397.943962</v>
      </c>
      <c r="BA273" s="223"/>
      <c r="BB273" s="223"/>
      <c r="BC273" s="223"/>
      <c r="BD273" s="223"/>
      <c r="BE273" s="223"/>
      <c r="BF273" s="223">
        <v>0</v>
      </c>
      <c r="BG273" s="223"/>
    </row>
    <row r="274" spans="1:59" s="185" customFormat="1" ht="78" hidden="1" x14ac:dyDescent="0.3">
      <c r="A274" s="213">
        <v>271</v>
      </c>
      <c r="B274" s="230" t="str">
        <f>[4]LT!E$5</f>
        <v>LT3. POLOS DE DESARROLLO URBANO PARA LA COMPETITIVIDAD Y EQUIDAD</v>
      </c>
      <c r="C274" s="220" t="str">
        <f>[4]LA!F$13</f>
        <v>LA303. CALIDAD DE VIDA Y BIENESTAR SOCIAL PARA TODOS</v>
      </c>
      <c r="D274" s="220" t="str">
        <f>[4]Pg!$F$29</f>
        <v xml:space="preserve">Pg30301. Cerrando Brechas en Educación </v>
      </c>
      <c r="E274" s="220" t="s">
        <v>5104</v>
      </c>
      <c r="F274" s="220" t="s">
        <v>5259</v>
      </c>
      <c r="G274" s="220" t="s">
        <v>597</v>
      </c>
      <c r="H274" s="220" t="s">
        <v>4651</v>
      </c>
      <c r="I274" s="220" t="s">
        <v>599</v>
      </c>
      <c r="J274" s="220"/>
      <c r="K274" s="225" t="s">
        <v>85</v>
      </c>
      <c r="L274" s="221">
        <v>2500</v>
      </c>
      <c r="M274" s="221">
        <v>2019</v>
      </c>
      <c r="N274" s="221">
        <v>2700</v>
      </c>
      <c r="O274" s="221">
        <v>2500</v>
      </c>
      <c r="P274" s="221">
        <v>2550</v>
      </c>
      <c r="Q274" s="221">
        <v>2625</v>
      </c>
      <c r="R274" s="222">
        <v>2700</v>
      </c>
      <c r="S274" s="223">
        <f t="shared" si="28"/>
        <v>8667789061</v>
      </c>
      <c r="T274" s="223">
        <f t="shared" si="26"/>
        <v>2746038053</v>
      </c>
      <c r="U274" s="223"/>
      <c r="V274" s="223">
        <f>1863782770-29607828+911863111</f>
        <v>2746038053</v>
      </c>
      <c r="W274" s="223"/>
      <c r="X274" s="223"/>
      <c r="Y274" s="223"/>
      <c r="Z274" s="223"/>
      <c r="AA274" s="223"/>
      <c r="AB274" s="223"/>
      <c r="AC274" s="223"/>
      <c r="AD274" s="223">
        <f t="shared" si="25"/>
        <v>1966254939</v>
      </c>
      <c r="AE274" s="223"/>
      <c r="AF274" s="223">
        <f>1943699253+22555686</f>
        <v>1966254939</v>
      </c>
      <c r="AG274" s="223"/>
      <c r="AH274" s="223"/>
      <c r="AI274" s="223"/>
      <c r="AJ274" s="223"/>
      <c r="AK274" s="223"/>
      <c r="AL274" s="223"/>
      <c r="AM274" s="223"/>
      <c r="AN274" s="223">
        <f t="shared" si="27"/>
        <v>1904938936</v>
      </c>
      <c r="AO274" s="223"/>
      <c r="AP274" s="223">
        <f>1935754991-30816055</f>
        <v>1904938936</v>
      </c>
      <c r="AQ274" s="223"/>
      <c r="AR274" s="223"/>
      <c r="AS274" s="223"/>
      <c r="AT274" s="223"/>
      <c r="AU274" s="223"/>
      <c r="AV274" s="223"/>
      <c r="AW274" s="223"/>
      <c r="AX274" s="223">
        <f t="shared" si="29"/>
        <v>2050557133</v>
      </c>
      <c r="AY274" s="223"/>
      <c r="AZ274" s="223">
        <f>2229330490-178773357</f>
        <v>2050557133</v>
      </c>
      <c r="BA274" s="223"/>
      <c r="BB274" s="223"/>
      <c r="BC274" s="223"/>
      <c r="BD274" s="223"/>
      <c r="BE274" s="223"/>
      <c r="BF274" s="223">
        <v>0</v>
      </c>
      <c r="BG274" s="223"/>
    </row>
    <row r="275" spans="1:59" s="185" customFormat="1" ht="78" hidden="1" x14ac:dyDescent="0.3">
      <c r="A275" s="213">
        <v>272</v>
      </c>
      <c r="B275" s="230" t="str">
        <f>[4]LT!E$5</f>
        <v>LT3. POLOS DE DESARROLLO URBANO PARA LA COMPETITIVIDAD Y EQUIDAD</v>
      </c>
      <c r="C275" s="220" t="str">
        <f>[4]LA!F$13</f>
        <v>LA303. CALIDAD DE VIDA Y BIENESTAR SOCIAL PARA TODOS</v>
      </c>
      <c r="D275" s="220" t="str">
        <f>[4]Pg!$F$29</f>
        <v xml:space="preserve">Pg30301. Cerrando Brechas en Educación </v>
      </c>
      <c r="E275" s="220" t="s">
        <v>5104</v>
      </c>
      <c r="F275" s="220" t="s">
        <v>5259</v>
      </c>
      <c r="G275" s="220" t="s">
        <v>600</v>
      </c>
      <c r="H275" s="220" t="s">
        <v>4652</v>
      </c>
      <c r="I275" s="220" t="s">
        <v>599</v>
      </c>
      <c r="J275" s="220"/>
      <c r="K275" s="225" t="s">
        <v>85</v>
      </c>
      <c r="L275" s="221">
        <v>500</v>
      </c>
      <c r="M275" s="221">
        <v>2019</v>
      </c>
      <c r="N275" s="221">
        <v>540</v>
      </c>
      <c r="O275" s="221">
        <v>500</v>
      </c>
      <c r="P275" s="221">
        <v>510</v>
      </c>
      <c r="Q275" s="221">
        <v>520</v>
      </c>
      <c r="R275" s="222">
        <v>540</v>
      </c>
      <c r="S275" s="223">
        <f t="shared" si="28"/>
        <v>3600000000</v>
      </c>
      <c r="T275" s="223">
        <f t="shared" si="26"/>
        <v>800000000</v>
      </c>
      <c r="U275" s="223"/>
      <c r="V275" s="223">
        <v>800000000</v>
      </c>
      <c r="W275" s="223"/>
      <c r="X275" s="223"/>
      <c r="Y275" s="223"/>
      <c r="Z275" s="223"/>
      <c r="AA275" s="223"/>
      <c r="AB275" s="223"/>
      <c r="AC275" s="223"/>
      <c r="AD275" s="223">
        <f t="shared" si="25"/>
        <v>800000000</v>
      </c>
      <c r="AE275" s="223"/>
      <c r="AF275" s="223">
        <v>800000000</v>
      </c>
      <c r="AG275" s="223"/>
      <c r="AH275" s="223"/>
      <c r="AI275" s="223"/>
      <c r="AJ275" s="223"/>
      <c r="AK275" s="223"/>
      <c r="AL275" s="223"/>
      <c r="AM275" s="223"/>
      <c r="AN275" s="223">
        <f t="shared" si="27"/>
        <v>1000000000</v>
      </c>
      <c r="AO275" s="223"/>
      <c r="AP275" s="223">
        <v>1000000000</v>
      </c>
      <c r="AQ275" s="223"/>
      <c r="AR275" s="223"/>
      <c r="AS275" s="223"/>
      <c r="AT275" s="223"/>
      <c r="AU275" s="223"/>
      <c r="AV275" s="223"/>
      <c r="AW275" s="223"/>
      <c r="AX275" s="223">
        <f t="shared" si="29"/>
        <v>1000000000</v>
      </c>
      <c r="AY275" s="223"/>
      <c r="AZ275" s="223">
        <v>1000000000</v>
      </c>
      <c r="BA275" s="223"/>
      <c r="BB275" s="223"/>
      <c r="BC275" s="223"/>
      <c r="BD275" s="223"/>
      <c r="BE275" s="223"/>
      <c r="BF275" s="223">
        <v>0</v>
      </c>
      <c r="BG275" s="223"/>
    </row>
    <row r="276" spans="1:59" s="185" customFormat="1" ht="91" hidden="1" x14ac:dyDescent="0.3">
      <c r="A276" s="213">
        <v>273</v>
      </c>
      <c r="B276" s="230" t="str">
        <f>[4]LT!E$5</f>
        <v>LT3. POLOS DE DESARROLLO URBANO PARA LA COMPETITIVIDAD Y EQUIDAD</v>
      </c>
      <c r="C276" s="220" t="str">
        <f>[4]LA!F$13</f>
        <v>LA303. CALIDAD DE VIDA Y BIENESTAR SOCIAL PARA TODOS</v>
      </c>
      <c r="D276" s="220" t="str">
        <f>[4]Pg!$F$29</f>
        <v xml:space="preserve">Pg30301. Cerrando Brechas en Educación </v>
      </c>
      <c r="E276" s="220" t="s">
        <v>5105</v>
      </c>
      <c r="F276" s="220" t="s">
        <v>5259</v>
      </c>
      <c r="G276" s="220" t="s">
        <v>1370</v>
      </c>
      <c r="H276" s="220" t="s">
        <v>4653</v>
      </c>
      <c r="I276" s="220" t="s">
        <v>592</v>
      </c>
      <c r="J276" s="220"/>
      <c r="K276" s="225" t="s">
        <v>85</v>
      </c>
      <c r="L276" s="221">
        <v>0</v>
      </c>
      <c r="M276" s="221">
        <v>2019</v>
      </c>
      <c r="N276" s="221">
        <v>120</v>
      </c>
      <c r="O276" s="221">
        <v>20</v>
      </c>
      <c r="P276" s="221">
        <v>40</v>
      </c>
      <c r="Q276" s="221">
        <v>75</v>
      </c>
      <c r="R276" s="222">
        <v>120</v>
      </c>
      <c r="S276" s="223">
        <f t="shared" si="28"/>
        <v>12972958530</v>
      </c>
      <c r="T276" s="223">
        <f t="shared" si="26"/>
        <v>2967680000</v>
      </c>
      <c r="U276" s="223"/>
      <c r="V276" s="223">
        <f>3500000000-532320000</f>
        <v>2967680000</v>
      </c>
      <c r="W276" s="223"/>
      <c r="X276" s="223"/>
      <c r="Y276" s="223"/>
      <c r="Z276" s="223"/>
      <c r="AA276" s="223"/>
      <c r="AB276" s="223"/>
      <c r="AC276" s="223"/>
      <c r="AD276" s="223">
        <f t="shared" si="25"/>
        <v>3224532000</v>
      </c>
      <c r="AE276" s="223"/>
      <c r="AF276" s="223">
        <f>3200000000+24532000</f>
        <v>3224532000</v>
      </c>
      <c r="AG276" s="223"/>
      <c r="AH276" s="223"/>
      <c r="AI276" s="223"/>
      <c r="AJ276" s="223"/>
      <c r="AK276" s="223"/>
      <c r="AL276" s="223"/>
      <c r="AM276" s="223"/>
      <c r="AN276" s="223">
        <f t="shared" si="27"/>
        <v>3500000000</v>
      </c>
      <c r="AO276" s="223"/>
      <c r="AP276" s="223">
        <v>3500000000</v>
      </c>
      <c r="AQ276" s="223"/>
      <c r="AR276" s="223"/>
      <c r="AS276" s="223"/>
      <c r="AT276" s="223"/>
      <c r="AU276" s="223"/>
      <c r="AV276" s="223"/>
      <c r="AW276" s="223"/>
      <c r="AX276" s="223">
        <f t="shared" si="29"/>
        <v>3280746530</v>
      </c>
      <c r="AY276" s="223"/>
      <c r="AZ276" s="223">
        <f>3200000000+80746530</f>
        <v>3280746530</v>
      </c>
      <c r="BA276" s="223"/>
      <c r="BB276" s="223"/>
      <c r="BC276" s="223"/>
      <c r="BD276" s="223"/>
      <c r="BE276" s="223"/>
      <c r="BF276" s="223">
        <v>0</v>
      </c>
      <c r="BG276" s="223"/>
    </row>
    <row r="277" spans="1:59" s="185" customFormat="1" ht="91" hidden="1" x14ac:dyDescent="0.3">
      <c r="A277" s="213">
        <v>274</v>
      </c>
      <c r="B277" s="230" t="str">
        <f>[4]LT!E$5</f>
        <v>LT3. POLOS DE DESARROLLO URBANO PARA LA COMPETITIVIDAD Y EQUIDAD</v>
      </c>
      <c r="C277" s="220" t="str">
        <f>[4]LA!F$13</f>
        <v>LA303. CALIDAD DE VIDA Y BIENESTAR SOCIAL PARA TODOS</v>
      </c>
      <c r="D277" s="220" t="str">
        <f>[4]Pg!$F$29</f>
        <v xml:space="preserve">Pg30301. Cerrando Brechas en Educación </v>
      </c>
      <c r="E277" s="220" t="s">
        <v>5105</v>
      </c>
      <c r="F277" s="220" t="s">
        <v>5259</v>
      </c>
      <c r="G277" s="220" t="s">
        <v>1371</v>
      </c>
      <c r="H277" s="220" t="s">
        <v>4654</v>
      </c>
      <c r="I277" s="220" t="s">
        <v>587</v>
      </c>
      <c r="J277" s="220"/>
      <c r="K277" s="225" t="s">
        <v>85</v>
      </c>
      <c r="L277" s="221">
        <v>0</v>
      </c>
      <c r="M277" s="221">
        <v>2019</v>
      </c>
      <c r="N277" s="224">
        <v>0.01</v>
      </c>
      <c r="O277" s="221">
        <v>1</v>
      </c>
      <c r="P277" s="221">
        <v>1</v>
      </c>
      <c r="Q277" s="221">
        <v>1</v>
      </c>
      <c r="R277" s="222">
        <v>1</v>
      </c>
      <c r="S277" s="223">
        <f t="shared" si="28"/>
        <v>2390722964.4099998</v>
      </c>
      <c r="T277" s="223">
        <f t="shared" si="26"/>
        <v>997725927.60000002</v>
      </c>
      <c r="U277" s="223"/>
      <c r="V277" s="223">
        <f>1004125927.6-6400000</f>
        <v>997725927.60000002</v>
      </c>
      <c r="W277" s="223"/>
      <c r="X277" s="223"/>
      <c r="Y277" s="223"/>
      <c r="Z277" s="223"/>
      <c r="AA277" s="223"/>
      <c r="AB277" s="223"/>
      <c r="AC277" s="223"/>
      <c r="AD277" s="223">
        <f t="shared" si="25"/>
        <v>223412224</v>
      </c>
      <c r="AE277" s="223"/>
      <c r="AF277" s="223">
        <f>139249705+84162519</f>
        <v>223412224</v>
      </c>
      <c r="AG277" s="223"/>
      <c r="AH277" s="223"/>
      <c r="AI277" s="223"/>
      <c r="AJ277" s="223"/>
      <c r="AK277" s="223"/>
      <c r="AL277" s="223"/>
      <c r="AM277" s="223"/>
      <c r="AN277" s="223">
        <f t="shared" si="27"/>
        <v>460382835.81</v>
      </c>
      <c r="AO277" s="223"/>
      <c r="AP277" s="223">
        <f>463997184.81-3614349</f>
        <v>460382835.81</v>
      </c>
      <c r="AQ277" s="223"/>
      <c r="AR277" s="223"/>
      <c r="AS277" s="223"/>
      <c r="AT277" s="223"/>
      <c r="AU277" s="223"/>
      <c r="AV277" s="223"/>
      <c r="AW277" s="223"/>
      <c r="AX277" s="223">
        <f t="shared" si="29"/>
        <v>709201977</v>
      </c>
      <c r="AY277" s="223"/>
      <c r="AZ277" s="223">
        <f>960396903-251194926</f>
        <v>709201977</v>
      </c>
      <c r="BA277" s="223"/>
      <c r="BB277" s="223"/>
      <c r="BC277" s="223"/>
      <c r="BD277" s="223"/>
      <c r="BE277" s="223"/>
      <c r="BF277" s="223">
        <v>0</v>
      </c>
      <c r="BG277" s="223"/>
    </row>
    <row r="278" spans="1:59" s="185" customFormat="1" ht="91" hidden="1" x14ac:dyDescent="0.3">
      <c r="A278" s="213">
        <v>275</v>
      </c>
      <c r="B278" s="230" t="str">
        <f>[4]LT!E$5</f>
        <v>LT3. POLOS DE DESARROLLO URBANO PARA LA COMPETITIVIDAD Y EQUIDAD</v>
      </c>
      <c r="C278" s="220" t="str">
        <f>[4]LA!F$13</f>
        <v>LA303. CALIDAD DE VIDA Y BIENESTAR SOCIAL PARA TODOS</v>
      </c>
      <c r="D278" s="220" t="str">
        <f>[4]Pg!$F$29</f>
        <v xml:space="preserve">Pg30301. Cerrando Brechas en Educación </v>
      </c>
      <c r="E278" s="220" t="s">
        <v>5105</v>
      </c>
      <c r="F278" s="220" t="s">
        <v>5259</v>
      </c>
      <c r="G278" s="220" t="s">
        <v>1372</v>
      </c>
      <c r="H278" s="220" t="s">
        <v>4655</v>
      </c>
      <c r="I278" s="220" t="s">
        <v>94</v>
      </c>
      <c r="J278" s="220"/>
      <c r="K278" s="225" t="s">
        <v>85</v>
      </c>
      <c r="L278" s="221">
        <v>245</v>
      </c>
      <c r="M278" s="221">
        <v>2019</v>
      </c>
      <c r="N278" s="221">
        <v>450</v>
      </c>
      <c r="O278" s="221">
        <v>0</v>
      </c>
      <c r="P278" s="221">
        <v>150</v>
      </c>
      <c r="Q278" s="221">
        <v>300</v>
      </c>
      <c r="R278" s="222">
        <v>450</v>
      </c>
      <c r="S278" s="223">
        <f t="shared" si="28"/>
        <v>2400000000</v>
      </c>
      <c r="T278" s="223">
        <f t="shared" si="26"/>
        <v>0</v>
      </c>
      <c r="U278" s="223">
        <v>0</v>
      </c>
      <c r="V278" s="223">
        <v>0</v>
      </c>
      <c r="W278" s="223"/>
      <c r="X278" s="223">
        <v>0</v>
      </c>
      <c r="Y278" s="223"/>
      <c r="Z278" s="223"/>
      <c r="AA278" s="223"/>
      <c r="AB278" s="223">
        <v>0</v>
      </c>
      <c r="AC278" s="223"/>
      <c r="AD278" s="223">
        <f t="shared" si="25"/>
        <v>750000000</v>
      </c>
      <c r="AE278" s="223">
        <v>155253727</v>
      </c>
      <c r="AF278" s="223">
        <v>0</v>
      </c>
      <c r="AG278" s="223">
        <v>0</v>
      </c>
      <c r="AH278" s="223">
        <v>0</v>
      </c>
      <c r="AI278" s="223"/>
      <c r="AJ278" s="223"/>
      <c r="AK278" s="223"/>
      <c r="AL278" s="223">
        <v>594746273</v>
      </c>
      <c r="AM278" s="223"/>
      <c r="AN278" s="223">
        <f t="shared" si="27"/>
        <v>800000000</v>
      </c>
      <c r="AO278" s="223">
        <v>166121488</v>
      </c>
      <c r="AP278" s="223">
        <v>0</v>
      </c>
      <c r="AQ278" s="223">
        <v>0</v>
      </c>
      <c r="AR278" s="223">
        <v>0</v>
      </c>
      <c r="AS278" s="223"/>
      <c r="AT278" s="223"/>
      <c r="AU278" s="223"/>
      <c r="AV278" s="223">
        <v>633878512</v>
      </c>
      <c r="AW278" s="223"/>
      <c r="AX278" s="223">
        <f t="shared" si="29"/>
        <v>850000000</v>
      </c>
      <c r="AY278" s="223">
        <v>182733637</v>
      </c>
      <c r="AZ278" s="223"/>
      <c r="BA278" s="223">
        <v>0</v>
      </c>
      <c r="BB278" s="223">
        <v>0</v>
      </c>
      <c r="BC278" s="223"/>
      <c r="BD278" s="223"/>
      <c r="BE278" s="223"/>
      <c r="BF278" s="223">
        <v>667266363</v>
      </c>
      <c r="BG278" s="223"/>
    </row>
    <row r="279" spans="1:59" s="185" customFormat="1" ht="91" hidden="1" x14ac:dyDescent="0.3">
      <c r="A279" s="213">
        <v>276</v>
      </c>
      <c r="B279" s="230" t="str">
        <f>[4]LT!E$5</f>
        <v>LT3. POLOS DE DESARROLLO URBANO PARA LA COMPETITIVIDAD Y EQUIDAD</v>
      </c>
      <c r="C279" s="220" t="str">
        <f>[4]LA!F$13</f>
        <v>LA303. CALIDAD DE VIDA Y BIENESTAR SOCIAL PARA TODOS</v>
      </c>
      <c r="D279" s="220" t="str">
        <f>[4]Pg!$F$29</f>
        <v xml:space="preserve">Pg30301. Cerrando Brechas en Educación </v>
      </c>
      <c r="E279" s="220" t="s">
        <v>5105</v>
      </c>
      <c r="F279" s="220" t="s">
        <v>5259</v>
      </c>
      <c r="G279" s="220" t="s">
        <v>1373</v>
      </c>
      <c r="H279" s="220" t="s">
        <v>4656</v>
      </c>
      <c r="I279" s="220" t="s">
        <v>94</v>
      </c>
      <c r="J279" s="220"/>
      <c r="K279" s="225" t="s">
        <v>85</v>
      </c>
      <c r="L279" s="221">
        <v>245</v>
      </c>
      <c r="M279" s="221">
        <v>2019</v>
      </c>
      <c r="N279" s="221">
        <v>450</v>
      </c>
      <c r="O279" s="221">
        <v>0</v>
      </c>
      <c r="P279" s="221">
        <v>150</v>
      </c>
      <c r="Q279" s="221">
        <v>300</v>
      </c>
      <c r="R279" s="222">
        <v>450</v>
      </c>
      <c r="S279" s="223">
        <f t="shared" si="28"/>
        <v>14736188663</v>
      </c>
      <c r="T279" s="223">
        <f t="shared" si="26"/>
        <v>0</v>
      </c>
      <c r="U279" s="223">
        <v>0</v>
      </c>
      <c r="V279" s="223">
        <v>0</v>
      </c>
      <c r="W279" s="223"/>
      <c r="X279" s="223">
        <v>0</v>
      </c>
      <c r="Y279" s="223"/>
      <c r="Z279" s="223"/>
      <c r="AA279" s="223"/>
      <c r="AB279" s="223">
        <v>0</v>
      </c>
      <c r="AC279" s="223"/>
      <c r="AD279" s="223">
        <f t="shared" si="25"/>
        <v>5000000000</v>
      </c>
      <c r="AE279" s="223">
        <v>876425840</v>
      </c>
      <c r="AF279" s="223">
        <v>0</v>
      </c>
      <c r="AG279" s="223">
        <v>0</v>
      </c>
      <c r="AH279" s="223">
        <v>0</v>
      </c>
      <c r="AI279" s="223"/>
      <c r="AJ279" s="223"/>
      <c r="AK279" s="223"/>
      <c r="AL279" s="223">
        <v>4123574160</v>
      </c>
      <c r="AM279" s="223"/>
      <c r="AN279" s="223">
        <f t="shared" si="27"/>
        <v>4831285915</v>
      </c>
      <c r="AO279" s="223">
        <f>876425840-193364276</f>
        <v>683061564</v>
      </c>
      <c r="AP279" s="223">
        <v>0</v>
      </c>
      <c r="AQ279" s="223">
        <v>0</v>
      </c>
      <c r="AR279" s="223">
        <v>0</v>
      </c>
      <c r="AS279" s="223"/>
      <c r="AT279" s="223"/>
      <c r="AU279" s="223"/>
      <c r="AV279" s="223">
        <v>4148224351</v>
      </c>
      <c r="AW279" s="223"/>
      <c r="AX279" s="223">
        <f t="shared" si="29"/>
        <v>4904902748</v>
      </c>
      <c r="AY279" s="223">
        <f>966953214-145097252</f>
        <v>821855962</v>
      </c>
      <c r="AZ279" s="223"/>
      <c r="BA279" s="223">
        <v>0</v>
      </c>
      <c r="BB279" s="223">
        <v>0</v>
      </c>
      <c r="BC279" s="223"/>
      <c r="BD279" s="223"/>
      <c r="BE279" s="223"/>
      <c r="BF279" s="223">
        <v>4083046786</v>
      </c>
      <c r="BG279" s="223"/>
    </row>
    <row r="280" spans="1:59" s="185" customFormat="1" ht="91" hidden="1" x14ac:dyDescent="0.3">
      <c r="A280" s="213">
        <v>277</v>
      </c>
      <c r="B280" s="230" t="str">
        <f>[4]LT!E$5</f>
        <v>LT3. POLOS DE DESARROLLO URBANO PARA LA COMPETITIVIDAD Y EQUIDAD</v>
      </c>
      <c r="C280" s="220" t="str">
        <f>[4]LA!F$13</f>
        <v>LA303. CALIDAD DE VIDA Y BIENESTAR SOCIAL PARA TODOS</v>
      </c>
      <c r="D280" s="220" t="str">
        <f>[4]Pg!$F$29</f>
        <v xml:space="preserve">Pg30301. Cerrando Brechas en Educación </v>
      </c>
      <c r="E280" s="220" t="s">
        <v>5105</v>
      </c>
      <c r="F280" s="220" t="s">
        <v>5259</v>
      </c>
      <c r="G280" s="220" t="s">
        <v>1374</v>
      </c>
      <c r="H280" s="220" t="s">
        <v>4657</v>
      </c>
      <c r="I280" s="220" t="s">
        <v>94</v>
      </c>
      <c r="J280" s="220"/>
      <c r="K280" s="220" t="s">
        <v>85</v>
      </c>
      <c r="L280" s="221">
        <v>0</v>
      </c>
      <c r="M280" s="221">
        <v>2019</v>
      </c>
      <c r="N280" s="221">
        <v>300</v>
      </c>
      <c r="O280" s="221">
        <v>10</v>
      </c>
      <c r="P280" s="221">
        <v>110</v>
      </c>
      <c r="Q280" s="221">
        <v>210</v>
      </c>
      <c r="R280" s="222">
        <v>300</v>
      </c>
      <c r="S280" s="223">
        <f t="shared" si="28"/>
        <v>11800000000</v>
      </c>
      <c r="T280" s="223">
        <f t="shared" si="26"/>
        <v>0</v>
      </c>
      <c r="U280" s="223">
        <v>0</v>
      </c>
      <c r="V280" s="223">
        <v>0</v>
      </c>
      <c r="W280" s="223"/>
      <c r="X280" s="223">
        <v>0</v>
      </c>
      <c r="Y280" s="223"/>
      <c r="Z280" s="223"/>
      <c r="AA280" s="223"/>
      <c r="AB280" s="223">
        <v>0</v>
      </c>
      <c r="AC280" s="223"/>
      <c r="AD280" s="223">
        <f t="shared" si="25"/>
        <v>3000000000</v>
      </c>
      <c r="AE280" s="223">
        <v>621014908</v>
      </c>
      <c r="AF280" s="223">
        <v>0</v>
      </c>
      <c r="AG280" s="223">
        <v>0</v>
      </c>
      <c r="AH280" s="223">
        <v>0</v>
      </c>
      <c r="AI280" s="223"/>
      <c r="AJ280" s="223"/>
      <c r="AK280" s="223"/>
      <c r="AL280" s="223">
        <v>2378985092</v>
      </c>
      <c r="AM280" s="223"/>
      <c r="AN280" s="223">
        <f t="shared" si="27"/>
        <v>3900000000</v>
      </c>
      <c r="AO280" s="223">
        <f>664485951-100000000</f>
        <v>564485951</v>
      </c>
      <c r="AP280" s="223">
        <v>0</v>
      </c>
      <c r="AQ280" s="223">
        <v>0</v>
      </c>
      <c r="AR280" s="223">
        <v>0</v>
      </c>
      <c r="AS280" s="223"/>
      <c r="AT280" s="223"/>
      <c r="AU280" s="223"/>
      <c r="AV280" s="223">
        <v>3335514049</v>
      </c>
      <c r="AW280" s="223"/>
      <c r="AX280" s="223">
        <f t="shared" si="29"/>
        <v>4900000000</v>
      </c>
      <c r="AY280" s="223">
        <v>630934547</v>
      </c>
      <c r="AZ280" s="223"/>
      <c r="BA280" s="223">
        <v>0</v>
      </c>
      <c r="BB280" s="223">
        <v>0</v>
      </c>
      <c r="BC280" s="223"/>
      <c r="BD280" s="223"/>
      <c r="BE280" s="223"/>
      <c r="BF280" s="223">
        <v>4269065453</v>
      </c>
      <c r="BG280" s="223"/>
    </row>
    <row r="281" spans="1:59" s="185" customFormat="1" ht="91" hidden="1" x14ac:dyDescent="0.3">
      <c r="A281" s="213">
        <v>278</v>
      </c>
      <c r="B281" s="230" t="str">
        <f>[4]LT!E$5</f>
        <v>LT3. POLOS DE DESARROLLO URBANO PARA LA COMPETITIVIDAD Y EQUIDAD</v>
      </c>
      <c r="C281" s="220" t="str">
        <f>[4]LA!F$13</f>
        <v>LA303. CALIDAD DE VIDA Y BIENESTAR SOCIAL PARA TODOS</v>
      </c>
      <c r="D281" s="220" t="str">
        <f>[4]Pg!$F$29</f>
        <v xml:space="preserve">Pg30301. Cerrando Brechas en Educación </v>
      </c>
      <c r="E281" s="220" t="s">
        <v>5105</v>
      </c>
      <c r="F281" s="220" t="s">
        <v>5259</v>
      </c>
      <c r="G281" s="220" t="s">
        <v>608</v>
      </c>
      <c r="H281" s="220" t="s">
        <v>4658</v>
      </c>
      <c r="I281" s="220" t="s">
        <v>171</v>
      </c>
      <c r="J281" s="220"/>
      <c r="K281" s="220" t="s">
        <v>85</v>
      </c>
      <c r="L281" s="221">
        <v>6</v>
      </c>
      <c r="M281" s="221">
        <v>2019</v>
      </c>
      <c r="N281" s="221">
        <v>19</v>
      </c>
      <c r="O281" s="221">
        <v>19</v>
      </c>
      <c r="P281" s="221">
        <v>19</v>
      </c>
      <c r="Q281" s="221">
        <v>19</v>
      </c>
      <c r="R281" s="222">
        <v>19</v>
      </c>
      <c r="S281" s="223">
        <f t="shared" si="28"/>
        <v>310000000</v>
      </c>
      <c r="T281" s="223">
        <f t="shared" si="26"/>
        <v>100000000</v>
      </c>
      <c r="U281" s="223">
        <v>100000000</v>
      </c>
      <c r="V281" s="223"/>
      <c r="W281" s="223"/>
      <c r="X281" s="223"/>
      <c r="Y281" s="223"/>
      <c r="Z281" s="223"/>
      <c r="AA281" s="223"/>
      <c r="AB281" s="223"/>
      <c r="AC281" s="223"/>
      <c r="AD281" s="223">
        <f t="shared" si="25"/>
        <v>70000000</v>
      </c>
      <c r="AE281" s="223">
        <v>70000000</v>
      </c>
      <c r="AF281" s="223"/>
      <c r="AG281" s="223"/>
      <c r="AH281" s="223"/>
      <c r="AI281" s="223"/>
      <c r="AJ281" s="223"/>
      <c r="AK281" s="223"/>
      <c r="AL281" s="223"/>
      <c r="AM281" s="223"/>
      <c r="AN281" s="223">
        <f t="shared" si="27"/>
        <v>70000000</v>
      </c>
      <c r="AO281" s="223">
        <v>70000000</v>
      </c>
      <c r="AP281" s="223"/>
      <c r="AQ281" s="223"/>
      <c r="AR281" s="223"/>
      <c r="AS281" s="223"/>
      <c r="AT281" s="223"/>
      <c r="AU281" s="223"/>
      <c r="AV281" s="223"/>
      <c r="AW281" s="223"/>
      <c r="AX281" s="223">
        <f t="shared" si="29"/>
        <v>70000000</v>
      </c>
      <c r="AY281" s="223">
        <v>70000000</v>
      </c>
      <c r="AZ281" s="223"/>
      <c r="BA281" s="223"/>
      <c r="BB281" s="223"/>
      <c r="BC281" s="223"/>
      <c r="BD281" s="223"/>
      <c r="BE281" s="223"/>
      <c r="BF281" s="223">
        <v>0</v>
      </c>
      <c r="BG281" s="223"/>
    </row>
    <row r="282" spans="1:59" s="185" customFormat="1" ht="91" hidden="1" x14ac:dyDescent="0.3">
      <c r="A282" s="213">
        <v>279</v>
      </c>
      <c r="B282" s="230" t="str">
        <f>[4]LT!E$5</f>
        <v>LT3. POLOS DE DESARROLLO URBANO PARA LA COMPETITIVIDAD Y EQUIDAD</v>
      </c>
      <c r="C282" s="220" t="str">
        <f>[4]LA!F$13</f>
        <v>LA303. CALIDAD DE VIDA Y BIENESTAR SOCIAL PARA TODOS</v>
      </c>
      <c r="D282" s="220" t="str">
        <f>[4]Pg!$F$29</f>
        <v xml:space="preserve">Pg30301. Cerrando Brechas en Educación </v>
      </c>
      <c r="E282" s="220" t="s">
        <v>5105</v>
      </c>
      <c r="F282" s="220" t="s">
        <v>5259</v>
      </c>
      <c r="G282" s="220" t="s">
        <v>610</v>
      </c>
      <c r="H282" s="220" t="s">
        <v>4659</v>
      </c>
      <c r="I282" s="220" t="s">
        <v>194</v>
      </c>
      <c r="J282" s="220"/>
      <c r="K282" s="220" t="s">
        <v>77</v>
      </c>
      <c r="L282" s="221">
        <v>1400</v>
      </c>
      <c r="M282" s="221">
        <v>2019</v>
      </c>
      <c r="N282" s="221">
        <v>1400</v>
      </c>
      <c r="O282" s="221">
        <v>1400</v>
      </c>
      <c r="P282" s="221">
        <v>1400</v>
      </c>
      <c r="Q282" s="221">
        <v>1400</v>
      </c>
      <c r="R282" s="222">
        <v>1400</v>
      </c>
      <c r="S282" s="223">
        <f t="shared" si="28"/>
        <v>31749833325</v>
      </c>
      <c r="T282" s="223">
        <f t="shared" si="26"/>
        <v>10049458025</v>
      </c>
      <c r="U282" s="223">
        <v>6500000000</v>
      </c>
      <c r="V282" s="223">
        <f>947278253-294108778+1796288550</f>
        <v>2449458025</v>
      </c>
      <c r="W282" s="223"/>
      <c r="X282" s="223"/>
      <c r="Y282" s="223"/>
      <c r="Z282" s="223"/>
      <c r="AA282" s="223"/>
      <c r="AB282" s="223">
        <v>1100000000</v>
      </c>
      <c r="AC282" s="223"/>
      <c r="AD282" s="223">
        <f t="shared" si="25"/>
        <v>6713098429</v>
      </c>
      <c r="AE282" s="223">
        <v>6180000000</v>
      </c>
      <c r="AF282" s="223">
        <v>533098429</v>
      </c>
      <c r="AG282" s="223"/>
      <c r="AH282" s="223"/>
      <c r="AI282" s="223"/>
      <c r="AJ282" s="223"/>
      <c r="AK282" s="223"/>
      <c r="AL282" s="223"/>
      <c r="AM282" s="223"/>
      <c r="AN282" s="223">
        <f t="shared" si="27"/>
        <v>7157389113</v>
      </c>
      <c r="AO282" s="223">
        <v>6612600000</v>
      </c>
      <c r="AP282" s="223">
        <v>544789113</v>
      </c>
      <c r="AQ282" s="223"/>
      <c r="AR282" s="223"/>
      <c r="AS282" s="223"/>
      <c r="AT282" s="223"/>
      <c r="AU282" s="223"/>
      <c r="AV282" s="223"/>
      <c r="AW282" s="223"/>
      <c r="AX282" s="223">
        <f t="shared" si="29"/>
        <v>7829887758.000001</v>
      </c>
      <c r="AY282" s="223">
        <v>7273860000.000001</v>
      </c>
      <c r="AZ282" s="223">
        <v>556027758</v>
      </c>
      <c r="BA282" s="223"/>
      <c r="BB282" s="223"/>
      <c r="BC282" s="223"/>
      <c r="BD282" s="223"/>
      <c r="BE282" s="223"/>
      <c r="BF282" s="223">
        <v>0</v>
      </c>
      <c r="BG282" s="223"/>
    </row>
    <row r="283" spans="1:59" s="185" customFormat="1" ht="91" hidden="1" x14ac:dyDescent="0.3">
      <c r="A283" s="213">
        <v>280</v>
      </c>
      <c r="B283" s="230" t="str">
        <f>[4]LT!E$5</f>
        <v>LT3. POLOS DE DESARROLLO URBANO PARA LA COMPETITIVIDAD Y EQUIDAD</v>
      </c>
      <c r="C283" s="220" t="str">
        <f>[4]LA!F$13</f>
        <v>LA303. CALIDAD DE VIDA Y BIENESTAR SOCIAL PARA TODOS</v>
      </c>
      <c r="D283" s="220" t="str">
        <f>[4]Pg!$F$29</f>
        <v xml:space="preserve">Pg30301. Cerrando Brechas en Educación </v>
      </c>
      <c r="E283" s="220" t="s">
        <v>5105</v>
      </c>
      <c r="F283" s="220" t="s">
        <v>5260</v>
      </c>
      <c r="G283" s="220" t="s">
        <v>613</v>
      </c>
      <c r="H283" s="220" t="s">
        <v>4660</v>
      </c>
      <c r="I283" s="220" t="s">
        <v>94</v>
      </c>
      <c r="J283" s="220"/>
      <c r="K283" s="225" t="s">
        <v>85</v>
      </c>
      <c r="L283" s="224">
        <v>0.04</v>
      </c>
      <c r="M283" s="221">
        <v>2019</v>
      </c>
      <c r="N283" s="224">
        <v>0.04</v>
      </c>
      <c r="O283" s="221">
        <v>4</v>
      </c>
      <c r="P283" s="221">
        <v>4</v>
      </c>
      <c r="Q283" s="221">
        <v>4</v>
      </c>
      <c r="R283" s="222">
        <v>4</v>
      </c>
      <c r="S283" s="223">
        <f t="shared" si="28"/>
        <v>1500000000</v>
      </c>
      <c r="T283" s="223">
        <f t="shared" si="26"/>
        <v>0</v>
      </c>
      <c r="U283" s="223">
        <v>0</v>
      </c>
      <c r="V283" s="223">
        <v>0</v>
      </c>
      <c r="W283" s="223"/>
      <c r="X283" s="223">
        <v>0</v>
      </c>
      <c r="Y283" s="223"/>
      <c r="Z283" s="223"/>
      <c r="AA283" s="223"/>
      <c r="AB283" s="223">
        <v>0</v>
      </c>
      <c r="AC283" s="223"/>
      <c r="AD283" s="223">
        <f t="shared" si="25"/>
        <v>450000000</v>
      </c>
      <c r="AE283" s="223">
        <v>93152236</v>
      </c>
      <c r="AF283" s="223">
        <v>0</v>
      </c>
      <c r="AG283" s="223">
        <v>0</v>
      </c>
      <c r="AH283" s="223">
        <v>0</v>
      </c>
      <c r="AI283" s="223"/>
      <c r="AJ283" s="223"/>
      <c r="AK283" s="223"/>
      <c r="AL283" s="223">
        <v>356847764</v>
      </c>
      <c r="AM283" s="223"/>
      <c r="AN283" s="223">
        <f t="shared" si="27"/>
        <v>500000000</v>
      </c>
      <c r="AO283" s="223">
        <v>99672893</v>
      </c>
      <c r="AP283" s="223">
        <v>0</v>
      </c>
      <c r="AQ283" s="223">
        <v>0</v>
      </c>
      <c r="AR283" s="223">
        <v>0</v>
      </c>
      <c r="AS283" s="223"/>
      <c r="AT283" s="223"/>
      <c r="AU283" s="223"/>
      <c r="AV283" s="223">
        <v>400327107</v>
      </c>
      <c r="AW283" s="223"/>
      <c r="AX283" s="223">
        <f t="shared" si="29"/>
        <v>550000000</v>
      </c>
      <c r="AY283" s="223">
        <v>109640182</v>
      </c>
      <c r="AZ283" s="223"/>
      <c r="BA283" s="223">
        <v>0</v>
      </c>
      <c r="BB283" s="223">
        <v>0</v>
      </c>
      <c r="BC283" s="223"/>
      <c r="BD283" s="223"/>
      <c r="BE283" s="223"/>
      <c r="BF283" s="223">
        <v>440359818</v>
      </c>
      <c r="BG283" s="223"/>
    </row>
    <row r="284" spans="1:59" s="185" customFormat="1" ht="91" hidden="1" x14ac:dyDescent="0.3">
      <c r="A284" s="213">
        <v>281</v>
      </c>
      <c r="B284" s="230" t="str">
        <f>[4]LT!E$5</f>
        <v>LT3. POLOS DE DESARROLLO URBANO PARA LA COMPETITIVIDAD Y EQUIDAD</v>
      </c>
      <c r="C284" s="220" t="str">
        <f>[4]LA!F$13</f>
        <v>LA303. CALIDAD DE VIDA Y BIENESTAR SOCIAL PARA TODOS</v>
      </c>
      <c r="D284" s="220" t="str">
        <f>[4]Pg!$F$29</f>
        <v xml:space="preserve">Pg30301. Cerrando Brechas en Educación </v>
      </c>
      <c r="E284" s="220" t="s">
        <v>5105</v>
      </c>
      <c r="F284" s="220" t="s">
        <v>5260</v>
      </c>
      <c r="G284" s="220" t="s">
        <v>615</v>
      </c>
      <c r="H284" s="220" t="s">
        <v>4661</v>
      </c>
      <c r="I284" s="220" t="s">
        <v>94</v>
      </c>
      <c r="J284" s="220"/>
      <c r="K284" s="225" t="s">
        <v>85</v>
      </c>
      <c r="L284" s="224">
        <v>1</v>
      </c>
      <c r="M284" s="221">
        <v>2019</v>
      </c>
      <c r="N284" s="224">
        <v>1</v>
      </c>
      <c r="O284" s="221">
        <v>100</v>
      </c>
      <c r="P284" s="221">
        <v>100</v>
      </c>
      <c r="Q284" s="221">
        <v>100</v>
      </c>
      <c r="R284" s="222">
        <v>100</v>
      </c>
      <c r="S284" s="223">
        <f t="shared" si="28"/>
        <v>1200000000</v>
      </c>
      <c r="T284" s="223">
        <f t="shared" si="26"/>
        <v>0</v>
      </c>
      <c r="U284" s="223">
        <v>0</v>
      </c>
      <c r="V284" s="223">
        <v>0</v>
      </c>
      <c r="W284" s="223"/>
      <c r="X284" s="223">
        <v>0</v>
      </c>
      <c r="Y284" s="223"/>
      <c r="Z284" s="223"/>
      <c r="AA284" s="223"/>
      <c r="AB284" s="223">
        <v>0</v>
      </c>
      <c r="AC284" s="223"/>
      <c r="AD284" s="223">
        <f t="shared" si="25"/>
        <v>400000000</v>
      </c>
      <c r="AE284" s="223">
        <v>82801988</v>
      </c>
      <c r="AF284" s="223">
        <v>0</v>
      </c>
      <c r="AG284" s="223">
        <v>0</v>
      </c>
      <c r="AH284" s="223">
        <v>0</v>
      </c>
      <c r="AI284" s="223"/>
      <c r="AJ284" s="223"/>
      <c r="AK284" s="223"/>
      <c r="AL284" s="223">
        <v>317198012</v>
      </c>
      <c r="AM284" s="223"/>
      <c r="AN284" s="223">
        <f t="shared" si="27"/>
        <v>400000000</v>
      </c>
      <c r="AO284" s="223">
        <v>88598127</v>
      </c>
      <c r="AP284" s="223">
        <v>0</v>
      </c>
      <c r="AQ284" s="223">
        <v>0</v>
      </c>
      <c r="AR284" s="223">
        <v>0</v>
      </c>
      <c r="AS284" s="223"/>
      <c r="AT284" s="223"/>
      <c r="AU284" s="223"/>
      <c r="AV284" s="223">
        <v>311401873</v>
      </c>
      <c r="AW284" s="223"/>
      <c r="AX284" s="223">
        <f t="shared" si="29"/>
        <v>400000000</v>
      </c>
      <c r="AY284" s="223">
        <v>97457940</v>
      </c>
      <c r="AZ284" s="223"/>
      <c r="BA284" s="223">
        <v>0</v>
      </c>
      <c r="BB284" s="223">
        <v>0</v>
      </c>
      <c r="BC284" s="223"/>
      <c r="BD284" s="223"/>
      <c r="BE284" s="223"/>
      <c r="BF284" s="223">
        <v>302542060</v>
      </c>
      <c r="BG284" s="223"/>
    </row>
    <row r="285" spans="1:59" s="185" customFormat="1" ht="104" hidden="1" x14ac:dyDescent="0.3">
      <c r="A285" s="213">
        <v>282</v>
      </c>
      <c r="B285" s="230" t="str">
        <f>[4]LT!E$5</f>
        <v>LT3. POLOS DE DESARROLLO URBANO PARA LA COMPETITIVIDAD Y EQUIDAD</v>
      </c>
      <c r="C285" s="220" t="str">
        <f>[4]LA!F$13</f>
        <v>LA303. CALIDAD DE VIDA Y BIENESTAR SOCIAL PARA TODOS</v>
      </c>
      <c r="D285" s="220" t="str">
        <f>[4]Pg!$F$29</f>
        <v xml:space="preserve">Pg30301. Cerrando Brechas en Educación </v>
      </c>
      <c r="E285" s="220" t="s">
        <v>5105</v>
      </c>
      <c r="F285" s="220" t="s">
        <v>5261</v>
      </c>
      <c r="G285" s="220" t="s">
        <v>618</v>
      </c>
      <c r="H285" s="220" t="s">
        <v>4662</v>
      </c>
      <c r="I285" s="220" t="s">
        <v>94</v>
      </c>
      <c r="J285" s="220"/>
      <c r="K285" s="220" t="s">
        <v>85</v>
      </c>
      <c r="L285" s="221">
        <v>0</v>
      </c>
      <c r="M285" s="221">
        <v>2019</v>
      </c>
      <c r="N285" s="221">
        <v>40</v>
      </c>
      <c r="O285" s="221">
        <v>4</v>
      </c>
      <c r="P285" s="221">
        <v>12</v>
      </c>
      <c r="Q285" s="221">
        <v>26</v>
      </c>
      <c r="R285" s="222">
        <v>40</v>
      </c>
      <c r="S285" s="223">
        <f t="shared" si="28"/>
        <v>4800000000</v>
      </c>
      <c r="T285" s="223">
        <f t="shared" si="26"/>
        <v>0</v>
      </c>
      <c r="U285" s="223">
        <v>0</v>
      </c>
      <c r="V285" s="223">
        <v>0</v>
      </c>
      <c r="W285" s="223"/>
      <c r="X285" s="223">
        <v>0</v>
      </c>
      <c r="Y285" s="223"/>
      <c r="Z285" s="223"/>
      <c r="AA285" s="223"/>
      <c r="AB285" s="223">
        <v>0</v>
      </c>
      <c r="AC285" s="223"/>
      <c r="AD285" s="223">
        <f t="shared" si="25"/>
        <v>500000000</v>
      </c>
      <c r="AE285" s="223">
        <v>103502485</v>
      </c>
      <c r="AF285" s="223">
        <v>0</v>
      </c>
      <c r="AG285" s="223">
        <v>0</v>
      </c>
      <c r="AH285" s="223">
        <v>0</v>
      </c>
      <c r="AI285" s="223"/>
      <c r="AJ285" s="223"/>
      <c r="AK285" s="223"/>
      <c r="AL285" s="223">
        <v>396497515</v>
      </c>
      <c r="AM285" s="223"/>
      <c r="AN285" s="223">
        <f t="shared" si="27"/>
        <v>2100000000</v>
      </c>
      <c r="AO285" s="223">
        <v>110747659</v>
      </c>
      <c r="AP285" s="223">
        <v>0</v>
      </c>
      <c r="AQ285" s="223">
        <v>0</v>
      </c>
      <c r="AR285" s="223">
        <v>0</v>
      </c>
      <c r="AS285" s="223"/>
      <c r="AT285" s="223"/>
      <c r="AU285" s="223"/>
      <c r="AV285" s="223">
        <v>1989252341</v>
      </c>
      <c r="AW285" s="223"/>
      <c r="AX285" s="223">
        <f t="shared" si="29"/>
        <v>2200000000</v>
      </c>
      <c r="AY285" s="223">
        <v>121822424</v>
      </c>
      <c r="AZ285" s="223"/>
      <c r="BA285" s="223">
        <v>0</v>
      </c>
      <c r="BB285" s="223">
        <v>0</v>
      </c>
      <c r="BC285" s="223"/>
      <c r="BD285" s="223"/>
      <c r="BE285" s="223"/>
      <c r="BF285" s="223">
        <v>2078177576</v>
      </c>
      <c r="BG285" s="223"/>
    </row>
    <row r="286" spans="1:59" s="185" customFormat="1" ht="91" hidden="1" x14ac:dyDescent="0.3">
      <c r="A286" s="213">
        <v>283</v>
      </c>
      <c r="B286" s="230" t="str">
        <f>[4]LT!E$5</f>
        <v>LT3. POLOS DE DESARROLLO URBANO PARA LA COMPETITIVIDAD Y EQUIDAD</v>
      </c>
      <c r="C286" s="220" t="str">
        <f>[4]LA!F$13</f>
        <v>LA303. CALIDAD DE VIDA Y BIENESTAR SOCIAL PARA TODOS</v>
      </c>
      <c r="D286" s="220" t="str">
        <f>[4]Pg!$F$29</f>
        <v xml:space="preserve">Pg30301. Cerrando Brechas en Educación </v>
      </c>
      <c r="E286" s="220" t="s">
        <v>5105</v>
      </c>
      <c r="F286" s="220" t="s">
        <v>5261</v>
      </c>
      <c r="G286" s="220" t="s">
        <v>620</v>
      </c>
      <c r="H286" s="220" t="s">
        <v>4663</v>
      </c>
      <c r="I286" s="220" t="s">
        <v>94</v>
      </c>
      <c r="J286" s="220"/>
      <c r="K286" s="220" t="s">
        <v>77</v>
      </c>
      <c r="L286" s="221">
        <v>149</v>
      </c>
      <c r="M286" s="221">
        <v>2019</v>
      </c>
      <c r="N286" s="221">
        <v>149</v>
      </c>
      <c r="O286" s="221">
        <v>149</v>
      </c>
      <c r="P286" s="221">
        <v>149</v>
      </c>
      <c r="Q286" s="221">
        <v>149</v>
      </c>
      <c r="R286" s="222">
        <v>149</v>
      </c>
      <c r="S286" s="223">
        <f t="shared" si="28"/>
        <v>1600000000</v>
      </c>
      <c r="T286" s="223">
        <f t="shared" si="26"/>
        <v>300000000</v>
      </c>
      <c r="U286" s="223">
        <v>200000000</v>
      </c>
      <c r="V286" s="223">
        <v>100000000</v>
      </c>
      <c r="W286" s="223"/>
      <c r="X286" s="223">
        <v>0</v>
      </c>
      <c r="Y286" s="223"/>
      <c r="Z286" s="223"/>
      <c r="AA286" s="223"/>
      <c r="AB286" s="223">
        <v>0</v>
      </c>
      <c r="AC286" s="223"/>
      <c r="AD286" s="223">
        <f t="shared" si="25"/>
        <v>300000000</v>
      </c>
      <c r="AE286" s="223">
        <v>62101491</v>
      </c>
      <c r="AF286" s="223">
        <v>0</v>
      </c>
      <c r="AG286" s="223">
        <v>0</v>
      </c>
      <c r="AH286" s="223">
        <v>0</v>
      </c>
      <c r="AI286" s="223"/>
      <c r="AJ286" s="223"/>
      <c r="AK286" s="223"/>
      <c r="AL286" s="223">
        <v>237898509</v>
      </c>
      <c r="AM286" s="223"/>
      <c r="AN286" s="223">
        <f t="shared" si="27"/>
        <v>400000000</v>
      </c>
      <c r="AO286" s="223">
        <v>66448595</v>
      </c>
      <c r="AP286" s="223">
        <v>0</v>
      </c>
      <c r="AQ286" s="223">
        <v>0</v>
      </c>
      <c r="AR286" s="223">
        <v>0</v>
      </c>
      <c r="AS286" s="223"/>
      <c r="AT286" s="223"/>
      <c r="AU286" s="223"/>
      <c r="AV286" s="223">
        <v>333551405</v>
      </c>
      <c r="AW286" s="223"/>
      <c r="AX286" s="223">
        <f t="shared" si="29"/>
        <v>600000000</v>
      </c>
      <c r="AY286" s="223">
        <v>73093455</v>
      </c>
      <c r="AZ286" s="223"/>
      <c r="BA286" s="223">
        <v>0</v>
      </c>
      <c r="BB286" s="223">
        <v>0</v>
      </c>
      <c r="BC286" s="223"/>
      <c r="BD286" s="223"/>
      <c r="BE286" s="223"/>
      <c r="BF286" s="223">
        <v>526906545</v>
      </c>
      <c r="BG286" s="223"/>
    </row>
    <row r="287" spans="1:59" s="185" customFormat="1" ht="91" hidden="1" x14ac:dyDescent="0.3">
      <c r="A287" s="213">
        <v>284</v>
      </c>
      <c r="B287" s="230" t="str">
        <f>[4]LT!E$5</f>
        <v>LT3. POLOS DE DESARROLLO URBANO PARA LA COMPETITIVIDAD Y EQUIDAD</v>
      </c>
      <c r="C287" s="220" t="str">
        <f>[4]LA!F$13</f>
        <v>LA303. CALIDAD DE VIDA Y BIENESTAR SOCIAL PARA TODOS</v>
      </c>
      <c r="D287" s="220" t="str">
        <f>[4]Pg!$F$29</f>
        <v xml:space="preserve">Pg30301. Cerrando Brechas en Educación </v>
      </c>
      <c r="E287" s="220" t="s">
        <v>5105</v>
      </c>
      <c r="F287" s="220" t="s">
        <v>5262</v>
      </c>
      <c r="G287" s="220" t="s">
        <v>623</v>
      </c>
      <c r="H287" s="220" t="s">
        <v>4664</v>
      </c>
      <c r="I287" s="220" t="s">
        <v>94</v>
      </c>
      <c r="J287" s="220"/>
      <c r="K287" s="220" t="s">
        <v>85</v>
      </c>
      <c r="L287" s="221">
        <v>0</v>
      </c>
      <c r="M287" s="221">
        <v>2019</v>
      </c>
      <c r="N287" s="224">
        <v>0.04</v>
      </c>
      <c r="O287" s="221">
        <v>1</v>
      </c>
      <c r="P287" s="221">
        <v>2</v>
      </c>
      <c r="Q287" s="221">
        <v>3</v>
      </c>
      <c r="R287" s="222">
        <v>4</v>
      </c>
      <c r="S287" s="223">
        <f t="shared" si="28"/>
        <v>20000000</v>
      </c>
      <c r="T287" s="223">
        <f t="shared" si="26"/>
        <v>5000000</v>
      </c>
      <c r="U287" s="223">
        <v>0</v>
      </c>
      <c r="V287" s="223">
        <v>0</v>
      </c>
      <c r="W287" s="223"/>
      <c r="X287" s="223"/>
      <c r="Y287" s="223"/>
      <c r="Z287" s="223"/>
      <c r="AA287" s="223"/>
      <c r="AB287" s="223">
        <v>5000000</v>
      </c>
      <c r="AC287" s="223"/>
      <c r="AD287" s="223">
        <f t="shared" si="25"/>
        <v>5000000</v>
      </c>
      <c r="AE287" s="223">
        <v>0</v>
      </c>
      <c r="AF287" s="223">
        <v>0</v>
      </c>
      <c r="AG287" s="223"/>
      <c r="AH287" s="223"/>
      <c r="AI287" s="223"/>
      <c r="AJ287" s="223"/>
      <c r="AK287" s="223"/>
      <c r="AL287" s="223">
        <v>5000000</v>
      </c>
      <c r="AM287" s="223"/>
      <c r="AN287" s="223">
        <f t="shared" si="27"/>
        <v>5000000</v>
      </c>
      <c r="AO287" s="223">
        <v>0</v>
      </c>
      <c r="AP287" s="223">
        <v>0</v>
      </c>
      <c r="AQ287" s="223"/>
      <c r="AR287" s="223"/>
      <c r="AS287" s="223"/>
      <c r="AT287" s="223"/>
      <c r="AU287" s="223"/>
      <c r="AV287" s="223">
        <v>5000000</v>
      </c>
      <c r="AW287" s="223"/>
      <c r="AX287" s="223">
        <f t="shared" si="29"/>
        <v>5000000</v>
      </c>
      <c r="AY287" s="223"/>
      <c r="AZ287" s="223"/>
      <c r="BA287" s="223"/>
      <c r="BB287" s="223"/>
      <c r="BC287" s="223"/>
      <c r="BD287" s="223"/>
      <c r="BE287" s="223"/>
      <c r="BF287" s="223">
        <v>5000000</v>
      </c>
      <c r="BG287" s="223"/>
    </row>
    <row r="288" spans="1:59" s="234" customFormat="1" ht="65" hidden="1" x14ac:dyDescent="0.3">
      <c r="A288" s="213">
        <v>285</v>
      </c>
      <c r="B288" s="230" t="str">
        <f>[4]LT!E$5</f>
        <v>LT3. POLOS DE DESARROLLO URBANO PARA LA COMPETITIVIDAD Y EQUIDAD</v>
      </c>
      <c r="C288" s="220" t="str">
        <f>[4]LA!F$13</f>
        <v>LA303. CALIDAD DE VIDA Y BIENESTAR SOCIAL PARA TODOS</v>
      </c>
      <c r="D288" s="220" t="str">
        <f>[4]Pg!$F$30</f>
        <v>Pg30302. Vivienda Digna</v>
      </c>
      <c r="E288" s="220" t="s">
        <v>5106</v>
      </c>
      <c r="F288" s="220" t="s">
        <v>5263</v>
      </c>
      <c r="G288" s="220" t="s">
        <v>1685</v>
      </c>
      <c r="H288" s="220" t="s">
        <v>4665</v>
      </c>
      <c r="I288" s="220" t="s">
        <v>242</v>
      </c>
      <c r="J288" s="220"/>
      <c r="K288" s="220" t="s">
        <v>85</v>
      </c>
      <c r="L288" s="221">
        <v>0</v>
      </c>
      <c r="M288" s="221">
        <v>2019</v>
      </c>
      <c r="N288" s="221">
        <v>1000</v>
      </c>
      <c r="O288" s="221">
        <v>300</v>
      </c>
      <c r="P288" s="221">
        <v>700</v>
      </c>
      <c r="Q288" s="221">
        <v>1000</v>
      </c>
      <c r="R288" s="222">
        <v>1000</v>
      </c>
      <c r="S288" s="223">
        <f t="shared" si="28"/>
        <v>7060738000</v>
      </c>
      <c r="T288" s="223">
        <f t="shared" si="26"/>
        <v>1060738000</v>
      </c>
      <c r="U288" s="223">
        <v>1060738000</v>
      </c>
      <c r="V288" s="223"/>
      <c r="W288" s="223"/>
      <c r="X288" s="223"/>
      <c r="Y288" s="223"/>
      <c r="Z288" s="223"/>
      <c r="AA288" s="223"/>
      <c r="AB288" s="223"/>
      <c r="AC288" s="223"/>
      <c r="AD288" s="223">
        <f t="shared" si="25"/>
        <v>4000000000</v>
      </c>
      <c r="AE288" s="223"/>
      <c r="AF288" s="223"/>
      <c r="AG288" s="223"/>
      <c r="AH288" s="223"/>
      <c r="AI288" s="223"/>
      <c r="AJ288" s="223"/>
      <c r="AK288" s="223"/>
      <c r="AL288" s="223">
        <v>4000000000</v>
      </c>
      <c r="AM288" s="223"/>
      <c r="AN288" s="223">
        <f t="shared" si="27"/>
        <v>2000000000</v>
      </c>
      <c r="AO288" s="223"/>
      <c r="AP288" s="223"/>
      <c r="AQ288" s="223"/>
      <c r="AR288" s="223"/>
      <c r="AS288" s="223"/>
      <c r="AT288" s="223"/>
      <c r="AU288" s="223"/>
      <c r="AV288" s="223">
        <v>2000000000</v>
      </c>
      <c r="AW288" s="223"/>
      <c r="AX288" s="223">
        <f t="shared" si="29"/>
        <v>0</v>
      </c>
      <c r="AY288" s="223"/>
      <c r="AZ288" s="223"/>
      <c r="BA288" s="223"/>
      <c r="BB288" s="223"/>
      <c r="BC288" s="223"/>
      <c r="BD288" s="223"/>
      <c r="BE288" s="223"/>
      <c r="BF288" s="223">
        <v>0</v>
      </c>
      <c r="BG288" s="223"/>
    </row>
    <row r="289" spans="1:59" s="234" customFormat="1" ht="65" hidden="1" x14ac:dyDescent="0.3">
      <c r="A289" s="213">
        <v>286</v>
      </c>
      <c r="B289" s="230" t="str">
        <f>[4]LT!E$5</f>
        <v>LT3. POLOS DE DESARROLLO URBANO PARA LA COMPETITIVIDAD Y EQUIDAD</v>
      </c>
      <c r="C289" s="220" t="str">
        <f>[4]LA!F$13</f>
        <v>LA303. CALIDAD DE VIDA Y BIENESTAR SOCIAL PARA TODOS</v>
      </c>
      <c r="D289" s="220" t="str">
        <f>[4]Pg!$F$30</f>
        <v>Pg30302. Vivienda Digna</v>
      </c>
      <c r="E289" s="220" t="s">
        <v>5106</v>
      </c>
      <c r="F289" s="220" t="s">
        <v>5263</v>
      </c>
      <c r="G289" s="220" t="s">
        <v>1685</v>
      </c>
      <c r="H289" s="220" t="s">
        <v>4666</v>
      </c>
      <c r="I289" s="220" t="s">
        <v>242</v>
      </c>
      <c r="J289" s="220"/>
      <c r="K289" s="220" t="s">
        <v>85</v>
      </c>
      <c r="L289" s="221">
        <v>0</v>
      </c>
      <c r="M289" s="221">
        <v>2019</v>
      </c>
      <c r="N289" s="221">
        <v>400</v>
      </c>
      <c r="O289" s="221">
        <v>100</v>
      </c>
      <c r="P289" s="221">
        <v>200</v>
      </c>
      <c r="Q289" s="221">
        <v>400</v>
      </c>
      <c r="R289" s="222">
        <v>400</v>
      </c>
      <c r="S289" s="223">
        <f t="shared" si="28"/>
        <v>490000000</v>
      </c>
      <c r="T289" s="223">
        <f t="shared" si="26"/>
        <v>90000000</v>
      </c>
      <c r="U289" s="223"/>
      <c r="V289" s="223"/>
      <c r="W289" s="223"/>
      <c r="X289" s="223"/>
      <c r="Y289" s="223"/>
      <c r="Z289" s="223"/>
      <c r="AA289" s="223"/>
      <c r="AB289" s="223">
        <v>90000000</v>
      </c>
      <c r="AC289" s="223"/>
      <c r="AD289" s="223">
        <f t="shared" si="25"/>
        <v>200000000</v>
      </c>
      <c r="AE289" s="223">
        <v>200000000</v>
      </c>
      <c r="AF289" s="223"/>
      <c r="AG289" s="223"/>
      <c r="AH289" s="223"/>
      <c r="AI289" s="223"/>
      <c r="AJ289" s="223"/>
      <c r="AK289" s="223"/>
      <c r="AL289" s="223"/>
      <c r="AM289" s="223"/>
      <c r="AN289" s="223">
        <f t="shared" si="27"/>
        <v>200000000</v>
      </c>
      <c r="AO289" s="223">
        <v>200000000</v>
      </c>
      <c r="AP289" s="223"/>
      <c r="AQ289" s="223"/>
      <c r="AR289" s="223"/>
      <c r="AS289" s="223"/>
      <c r="AT289" s="223"/>
      <c r="AU289" s="223"/>
      <c r="AV289" s="223"/>
      <c r="AW289" s="223"/>
      <c r="AX289" s="223">
        <f t="shared" si="29"/>
        <v>0</v>
      </c>
      <c r="AY289" s="223"/>
      <c r="AZ289" s="223"/>
      <c r="BA289" s="223"/>
      <c r="BB289" s="223"/>
      <c r="BC289" s="223"/>
      <c r="BD289" s="223"/>
      <c r="BE289" s="223"/>
      <c r="BF289" s="223">
        <v>0</v>
      </c>
      <c r="BG289" s="223"/>
    </row>
    <row r="290" spans="1:59" s="234" customFormat="1" ht="65" hidden="1" x14ac:dyDescent="0.3">
      <c r="A290" s="213">
        <v>287</v>
      </c>
      <c r="B290" s="230" t="str">
        <f>[4]LT!E$5</f>
        <v>LT3. POLOS DE DESARROLLO URBANO PARA LA COMPETITIVIDAD Y EQUIDAD</v>
      </c>
      <c r="C290" s="220" t="str">
        <f>[4]LA!F$13</f>
        <v>LA303. CALIDAD DE VIDA Y BIENESTAR SOCIAL PARA TODOS</v>
      </c>
      <c r="D290" s="220" t="str">
        <f>[4]Pg!$F$30</f>
        <v>Pg30302. Vivienda Digna</v>
      </c>
      <c r="E290" s="220" t="s">
        <v>5106</v>
      </c>
      <c r="F290" s="220" t="s">
        <v>5264</v>
      </c>
      <c r="G290" s="220" t="s">
        <v>1688</v>
      </c>
      <c r="H290" s="220" t="s">
        <v>4667</v>
      </c>
      <c r="I290" s="220" t="s">
        <v>242</v>
      </c>
      <c r="J290" s="220"/>
      <c r="K290" s="220" t="s">
        <v>85</v>
      </c>
      <c r="L290" s="221">
        <v>2700</v>
      </c>
      <c r="M290" s="221">
        <v>2019</v>
      </c>
      <c r="N290" s="221">
        <v>5000</v>
      </c>
      <c r="O290" s="221">
        <v>1000</v>
      </c>
      <c r="P290" s="221">
        <v>2000</v>
      </c>
      <c r="Q290" s="221">
        <v>5000</v>
      </c>
      <c r="R290" s="222">
        <v>5000</v>
      </c>
      <c r="S290" s="223">
        <f t="shared" si="28"/>
        <v>30500000000</v>
      </c>
      <c r="T290" s="223">
        <f t="shared" si="26"/>
        <v>500000000</v>
      </c>
      <c r="U290" s="223">
        <v>500000000</v>
      </c>
      <c r="V290" s="223"/>
      <c r="W290" s="223"/>
      <c r="X290" s="223"/>
      <c r="Y290" s="223"/>
      <c r="Z290" s="223"/>
      <c r="AA290" s="223"/>
      <c r="AB290" s="223"/>
      <c r="AC290" s="223"/>
      <c r="AD290" s="223">
        <f t="shared" si="25"/>
        <v>13700000000</v>
      </c>
      <c r="AE290" s="223"/>
      <c r="AF290" s="223"/>
      <c r="AG290" s="223"/>
      <c r="AH290" s="223"/>
      <c r="AI290" s="223"/>
      <c r="AJ290" s="223"/>
      <c r="AK290" s="223"/>
      <c r="AL290" s="223">
        <v>13700000000</v>
      </c>
      <c r="AM290" s="223"/>
      <c r="AN290" s="223">
        <f t="shared" si="27"/>
        <v>16300000000</v>
      </c>
      <c r="AO290" s="223"/>
      <c r="AP290" s="223"/>
      <c r="AQ290" s="223"/>
      <c r="AR290" s="223"/>
      <c r="AS290" s="223"/>
      <c r="AT290" s="223"/>
      <c r="AU290" s="223"/>
      <c r="AV290" s="223">
        <v>16300000000</v>
      </c>
      <c r="AW290" s="223"/>
      <c r="AX290" s="223">
        <f t="shared" si="29"/>
        <v>0</v>
      </c>
      <c r="AY290" s="223"/>
      <c r="AZ290" s="223"/>
      <c r="BA290" s="223"/>
      <c r="BB290" s="223"/>
      <c r="BC290" s="223"/>
      <c r="BD290" s="223"/>
      <c r="BE290" s="223"/>
      <c r="BF290" s="223">
        <v>0</v>
      </c>
      <c r="BG290" s="223"/>
    </row>
    <row r="291" spans="1:59" s="234" customFormat="1" ht="65" hidden="1" x14ac:dyDescent="0.3">
      <c r="A291" s="213">
        <v>288</v>
      </c>
      <c r="B291" s="230" t="str">
        <f>[4]LT!E$5</f>
        <v>LT3. POLOS DE DESARROLLO URBANO PARA LA COMPETITIVIDAD Y EQUIDAD</v>
      </c>
      <c r="C291" s="220" t="str">
        <f>[4]LA!F$13</f>
        <v>LA303. CALIDAD DE VIDA Y BIENESTAR SOCIAL PARA TODOS</v>
      </c>
      <c r="D291" s="220" t="str">
        <f>[4]Pg!$F$30</f>
        <v>Pg30302. Vivienda Digna</v>
      </c>
      <c r="E291" s="220" t="s">
        <v>5106</v>
      </c>
      <c r="F291" s="220" t="s">
        <v>5264</v>
      </c>
      <c r="G291" s="220" t="s">
        <v>1688</v>
      </c>
      <c r="H291" s="220" t="s">
        <v>4668</v>
      </c>
      <c r="I291" s="220" t="s">
        <v>242</v>
      </c>
      <c r="J291" s="220"/>
      <c r="K291" s="220" t="s">
        <v>85</v>
      </c>
      <c r="L291" s="221">
        <v>0</v>
      </c>
      <c r="M291" s="221">
        <v>2019</v>
      </c>
      <c r="N291" s="221">
        <v>10</v>
      </c>
      <c r="O291" s="221">
        <v>2</v>
      </c>
      <c r="P291" s="221">
        <v>7</v>
      </c>
      <c r="Q291" s="221">
        <v>10</v>
      </c>
      <c r="R291" s="222">
        <v>10</v>
      </c>
      <c r="S291" s="223">
        <f t="shared" si="28"/>
        <v>2796666667</v>
      </c>
      <c r="T291" s="223">
        <f t="shared" si="26"/>
        <v>546666667</v>
      </c>
      <c r="U291" s="223"/>
      <c r="V291" s="223"/>
      <c r="W291" s="223"/>
      <c r="X291" s="223"/>
      <c r="Y291" s="223"/>
      <c r="Z291" s="223"/>
      <c r="AA291" s="223"/>
      <c r="AB291" s="223">
        <v>546666667</v>
      </c>
      <c r="AC291" s="223"/>
      <c r="AD291" s="223">
        <f t="shared" si="25"/>
        <v>1750000000</v>
      </c>
      <c r="AE291" s="223">
        <v>350000000</v>
      </c>
      <c r="AF291" s="223"/>
      <c r="AG291" s="223"/>
      <c r="AH291" s="223"/>
      <c r="AI291" s="223"/>
      <c r="AJ291" s="223"/>
      <c r="AK291" s="223"/>
      <c r="AL291" s="223">
        <v>1400000000</v>
      </c>
      <c r="AM291" s="223"/>
      <c r="AN291" s="223">
        <f t="shared" si="27"/>
        <v>500000000</v>
      </c>
      <c r="AO291" s="223">
        <v>500000000</v>
      </c>
      <c r="AP291" s="223"/>
      <c r="AQ291" s="223"/>
      <c r="AR291" s="223"/>
      <c r="AS291" s="223"/>
      <c r="AT291" s="223"/>
      <c r="AU291" s="223"/>
      <c r="AV291" s="223"/>
      <c r="AW291" s="223"/>
      <c r="AX291" s="223">
        <f t="shared" si="29"/>
        <v>0</v>
      </c>
      <c r="AY291" s="223"/>
      <c r="AZ291" s="223"/>
      <c r="BA291" s="223"/>
      <c r="BB291" s="223"/>
      <c r="BC291" s="223"/>
      <c r="BD291" s="223"/>
      <c r="BE291" s="223"/>
      <c r="BF291" s="223">
        <v>0</v>
      </c>
      <c r="BG291" s="223"/>
    </row>
    <row r="292" spans="1:59" s="234" customFormat="1" ht="78" hidden="1" x14ac:dyDescent="0.3">
      <c r="A292" s="213">
        <v>289</v>
      </c>
      <c r="B292" s="230" t="str">
        <f>[4]LT!E$5</f>
        <v>LT3. POLOS DE DESARROLLO URBANO PARA LA COMPETITIVIDAD Y EQUIDAD</v>
      </c>
      <c r="C292" s="220" t="str">
        <f>[4]LA!F$13</f>
        <v>LA303. CALIDAD DE VIDA Y BIENESTAR SOCIAL PARA TODOS</v>
      </c>
      <c r="D292" s="220" t="str">
        <f>[4]Pg!$F$31</f>
        <v>Pg30303. Equipamientos de Recreación y Deporte</v>
      </c>
      <c r="E292" s="220" t="s">
        <v>5107</v>
      </c>
      <c r="F292" s="220" t="s">
        <v>5265</v>
      </c>
      <c r="G292" s="220" t="s">
        <v>631</v>
      </c>
      <c r="H292" s="220" t="s">
        <v>4669</v>
      </c>
      <c r="I292" s="220" t="s">
        <v>82</v>
      </c>
      <c r="J292" s="220"/>
      <c r="K292" s="220" t="s">
        <v>85</v>
      </c>
      <c r="L292" s="221">
        <v>20</v>
      </c>
      <c r="M292" s="221">
        <v>2019</v>
      </c>
      <c r="N292" s="221">
        <v>42</v>
      </c>
      <c r="O292" s="221">
        <v>18</v>
      </c>
      <c r="P292" s="221">
        <v>26</v>
      </c>
      <c r="Q292" s="221">
        <v>36</v>
      </c>
      <c r="R292" s="222">
        <v>42</v>
      </c>
      <c r="S292" s="223">
        <f t="shared" si="28"/>
        <v>42911445679</v>
      </c>
      <c r="T292" s="223">
        <f t="shared" si="26"/>
        <v>10594812900</v>
      </c>
      <c r="U292" s="223"/>
      <c r="V292" s="223">
        <v>7329315018</v>
      </c>
      <c r="W292" s="223"/>
      <c r="X292" s="223"/>
      <c r="Y292" s="223"/>
      <c r="Z292" s="223"/>
      <c r="AA292" s="223"/>
      <c r="AB292" s="223">
        <v>3265497882</v>
      </c>
      <c r="AC292" s="223"/>
      <c r="AD292" s="223">
        <f t="shared" si="25"/>
        <v>7912657288</v>
      </c>
      <c r="AE292" s="223"/>
      <c r="AF292" s="223">
        <v>7549194469</v>
      </c>
      <c r="AG292" s="223"/>
      <c r="AH292" s="223"/>
      <c r="AI292" s="223"/>
      <c r="AJ292" s="223"/>
      <c r="AK292" s="223"/>
      <c r="AL292" s="223">
        <v>363462819</v>
      </c>
      <c r="AM292" s="223"/>
      <c r="AN292" s="223">
        <f t="shared" si="27"/>
        <v>11676543297</v>
      </c>
      <c r="AO292" s="223"/>
      <c r="AP292" s="223">
        <v>8077638081</v>
      </c>
      <c r="AQ292" s="223"/>
      <c r="AR292" s="223"/>
      <c r="AS292" s="223"/>
      <c r="AT292" s="223"/>
      <c r="AU292" s="223"/>
      <c r="AV292" s="223">
        <v>3598905216</v>
      </c>
      <c r="AW292" s="223"/>
      <c r="AX292" s="223">
        <f t="shared" si="29"/>
        <v>12727432194</v>
      </c>
      <c r="AY292" s="223"/>
      <c r="AZ292" s="223">
        <v>8804625509</v>
      </c>
      <c r="BA292" s="223"/>
      <c r="BB292" s="223"/>
      <c r="BC292" s="223"/>
      <c r="BD292" s="223"/>
      <c r="BE292" s="223"/>
      <c r="BF292" s="223">
        <v>3922806685</v>
      </c>
      <c r="BG292" s="223"/>
    </row>
    <row r="293" spans="1:59" s="234" customFormat="1" ht="78" hidden="1" x14ac:dyDescent="0.3">
      <c r="A293" s="213">
        <v>290</v>
      </c>
      <c r="B293" s="230" t="str">
        <f>[4]LT!E$5</f>
        <v>LT3. POLOS DE DESARROLLO URBANO PARA LA COMPETITIVIDAD Y EQUIDAD</v>
      </c>
      <c r="C293" s="220" t="str">
        <f>[4]LA!F$13</f>
        <v>LA303. CALIDAD DE VIDA Y BIENESTAR SOCIAL PARA TODOS</v>
      </c>
      <c r="D293" s="220" t="str">
        <f>[4]Pg!$F$31</f>
        <v>Pg30303. Equipamientos de Recreación y Deporte</v>
      </c>
      <c r="E293" s="220" t="s">
        <v>5107</v>
      </c>
      <c r="F293" s="220" t="s">
        <v>5265</v>
      </c>
      <c r="G293" s="220" t="s">
        <v>633</v>
      </c>
      <c r="H293" s="220" t="s">
        <v>4670</v>
      </c>
      <c r="I293" s="220" t="s">
        <v>82</v>
      </c>
      <c r="J293" s="220"/>
      <c r="K293" s="220" t="s">
        <v>85</v>
      </c>
      <c r="L293" s="221">
        <v>50</v>
      </c>
      <c r="M293" s="221">
        <v>2019</v>
      </c>
      <c r="N293" s="221">
        <v>80</v>
      </c>
      <c r="O293" s="221">
        <v>50</v>
      </c>
      <c r="P293" s="221">
        <v>60</v>
      </c>
      <c r="Q293" s="221">
        <v>70</v>
      </c>
      <c r="R293" s="222">
        <v>80</v>
      </c>
      <c r="S293" s="223">
        <f t="shared" si="28"/>
        <v>21019266548</v>
      </c>
      <c r="T293" s="223">
        <f t="shared" si="26"/>
        <v>4850537662</v>
      </c>
      <c r="U293" s="223"/>
      <c r="V293" s="223">
        <f>1816001805+2245650433</f>
        <v>4061652238</v>
      </c>
      <c r="W293" s="223"/>
      <c r="X293" s="223"/>
      <c r="Y293" s="223"/>
      <c r="Z293" s="223"/>
      <c r="AA293" s="223"/>
      <c r="AB293" s="223">
        <f>3034535857-2245650433</f>
        <v>788885424</v>
      </c>
      <c r="AC293" s="223"/>
      <c r="AD293" s="223">
        <f t="shared" si="25"/>
        <v>4996053792</v>
      </c>
      <c r="AE293" s="223"/>
      <c r="AF293" s="223">
        <v>1870481859</v>
      </c>
      <c r="AG293" s="223"/>
      <c r="AH293" s="223"/>
      <c r="AI293" s="223"/>
      <c r="AJ293" s="223"/>
      <c r="AK293" s="223"/>
      <c r="AL293" s="223">
        <v>3125571933</v>
      </c>
      <c r="AM293" s="223"/>
      <c r="AN293" s="223">
        <f t="shared" si="27"/>
        <v>5345777557</v>
      </c>
      <c r="AO293" s="223"/>
      <c r="AP293" s="223">
        <v>2001415589</v>
      </c>
      <c r="AQ293" s="223"/>
      <c r="AR293" s="223"/>
      <c r="AS293" s="223"/>
      <c r="AT293" s="223"/>
      <c r="AU293" s="223"/>
      <c r="AV293" s="223">
        <v>3344361968</v>
      </c>
      <c r="AW293" s="223"/>
      <c r="AX293" s="223">
        <f t="shared" si="29"/>
        <v>5826897537</v>
      </c>
      <c r="AY293" s="223"/>
      <c r="AZ293" s="223">
        <v>2181542992</v>
      </c>
      <c r="BA293" s="223"/>
      <c r="BB293" s="223"/>
      <c r="BC293" s="223"/>
      <c r="BD293" s="223"/>
      <c r="BE293" s="223"/>
      <c r="BF293" s="223">
        <v>3645354545</v>
      </c>
      <c r="BG293" s="223"/>
    </row>
    <row r="294" spans="1:59" s="234" customFormat="1" ht="39" hidden="1" x14ac:dyDescent="0.3">
      <c r="A294" s="213">
        <v>291</v>
      </c>
      <c r="B294" s="230" t="str">
        <f>[4]LT!E$5</f>
        <v>LT3. POLOS DE DESARROLLO URBANO PARA LA COMPETITIVIDAD Y EQUIDAD</v>
      </c>
      <c r="C294" s="220" t="str">
        <f>[4]LA!F$13</f>
        <v>LA303. CALIDAD DE VIDA Y BIENESTAR SOCIAL PARA TODOS</v>
      </c>
      <c r="D294" s="220" t="str">
        <f>[4]Pg!$F$32</f>
        <v>Pg30304. Convivencia con Enfoque Diferencial</v>
      </c>
      <c r="E294" s="220" t="s">
        <v>5108</v>
      </c>
      <c r="F294" s="220" t="s">
        <v>5266</v>
      </c>
      <c r="G294" s="220" t="s">
        <v>638</v>
      </c>
      <c r="H294" s="220" t="s">
        <v>4671</v>
      </c>
      <c r="I294" s="220" t="s">
        <v>171</v>
      </c>
      <c r="J294" s="220"/>
      <c r="K294" s="220" t="s">
        <v>85</v>
      </c>
      <c r="L294" s="221">
        <v>1</v>
      </c>
      <c r="M294" s="221">
        <v>2019</v>
      </c>
      <c r="N294" s="221">
        <v>2</v>
      </c>
      <c r="O294" s="221">
        <v>1</v>
      </c>
      <c r="P294" s="221">
        <v>0</v>
      </c>
      <c r="Q294" s="221">
        <v>0</v>
      </c>
      <c r="R294" s="222">
        <v>2</v>
      </c>
      <c r="S294" s="223">
        <f t="shared" si="28"/>
        <v>170000000</v>
      </c>
      <c r="T294" s="223">
        <f t="shared" si="26"/>
        <v>120000000</v>
      </c>
      <c r="U294" s="223">
        <v>120000000</v>
      </c>
      <c r="V294" s="223"/>
      <c r="W294" s="223"/>
      <c r="X294" s="223"/>
      <c r="Y294" s="223"/>
      <c r="Z294" s="223"/>
      <c r="AA294" s="223"/>
      <c r="AB294" s="223"/>
      <c r="AC294" s="223"/>
      <c r="AD294" s="223">
        <f t="shared" si="25"/>
        <v>0</v>
      </c>
      <c r="AE294" s="223">
        <v>0</v>
      </c>
      <c r="AF294" s="223"/>
      <c r="AG294" s="223"/>
      <c r="AH294" s="223"/>
      <c r="AI294" s="223"/>
      <c r="AJ294" s="223"/>
      <c r="AK294" s="223"/>
      <c r="AL294" s="223"/>
      <c r="AM294" s="223"/>
      <c r="AN294" s="223">
        <f t="shared" si="27"/>
        <v>0</v>
      </c>
      <c r="AO294" s="223">
        <v>0</v>
      </c>
      <c r="AP294" s="223"/>
      <c r="AQ294" s="223"/>
      <c r="AR294" s="223"/>
      <c r="AS294" s="223"/>
      <c r="AT294" s="223"/>
      <c r="AU294" s="223"/>
      <c r="AV294" s="223"/>
      <c r="AW294" s="223"/>
      <c r="AX294" s="223">
        <f t="shared" si="29"/>
        <v>50000000</v>
      </c>
      <c r="AY294" s="223">
        <v>50000000</v>
      </c>
      <c r="AZ294" s="223"/>
      <c r="BA294" s="223"/>
      <c r="BB294" s="223"/>
      <c r="BC294" s="223"/>
      <c r="BD294" s="223"/>
      <c r="BE294" s="223"/>
      <c r="BF294" s="223">
        <v>0</v>
      </c>
      <c r="BG294" s="223"/>
    </row>
    <row r="295" spans="1:59" s="234" customFormat="1" ht="39" hidden="1" x14ac:dyDescent="0.3">
      <c r="A295" s="213">
        <v>292</v>
      </c>
      <c r="B295" s="230" t="str">
        <f>[4]LT!E$5</f>
        <v>LT3. POLOS DE DESARROLLO URBANO PARA LA COMPETITIVIDAD Y EQUIDAD</v>
      </c>
      <c r="C295" s="220" t="str">
        <f>[4]LA!F$13</f>
        <v>LA303. CALIDAD DE VIDA Y BIENESTAR SOCIAL PARA TODOS</v>
      </c>
      <c r="D295" s="220" t="str">
        <f>[4]Pg!$F$32</f>
        <v>Pg30304. Convivencia con Enfoque Diferencial</v>
      </c>
      <c r="E295" s="220" t="s">
        <v>5108</v>
      </c>
      <c r="F295" s="220" t="s">
        <v>5266</v>
      </c>
      <c r="G295" s="220" t="s">
        <v>1377</v>
      </c>
      <c r="H295" s="220" t="s">
        <v>4672</v>
      </c>
      <c r="I295" s="220" t="s">
        <v>171</v>
      </c>
      <c r="J295" s="220"/>
      <c r="K295" s="220" t="s">
        <v>77</v>
      </c>
      <c r="L295" s="221">
        <v>1</v>
      </c>
      <c r="M295" s="221">
        <v>2019</v>
      </c>
      <c r="N295" s="221">
        <v>1</v>
      </c>
      <c r="O295" s="221">
        <v>1</v>
      </c>
      <c r="P295" s="221">
        <v>1</v>
      </c>
      <c r="Q295" s="221">
        <v>1</v>
      </c>
      <c r="R295" s="222">
        <v>1</v>
      </c>
      <c r="S295" s="223">
        <f t="shared" si="28"/>
        <v>124623000</v>
      </c>
      <c r="T295" s="223">
        <f t="shared" si="26"/>
        <v>41623000</v>
      </c>
      <c r="U295" s="223">
        <v>41623000</v>
      </c>
      <c r="V295" s="223"/>
      <c r="W295" s="223"/>
      <c r="X295" s="223"/>
      <c r="Y295" s="223"/>
      <c r="Z295" s="223"/>
      <c r="AA295" s="223"/>
      <c r="AB295" s="223"/>
      <c r="AC295" s="223"/>
      <c r="AD295" s="223">
        <f t="shared" si="25"/>
        <v>25000000</v>
      </c>
      <c r="AE295" s="223">
        <v>25000000</v>
      </c>
      <c r="AF295" s="223"/>
      <c r="AG295" s="223"/>
      <c r="AH295" s="223"/>
      <c r="AI295" s="223"/>
      <c r="AJ295" s="223"/>
      <c r="AK295" s="223"/>
      <c r="AL295" s="223"/>
      <c r="AM295" s="223"/>
      <c r="AN295" s="223">
        <f t="shared" si="27"/>
        <v>28000000</v>
      </c>
      <c r="AO295" s="223">
        <v>28000000</v>
      </c>
      <c r="AP295" s="223"/>
      <c r="AQ295" s="223"/>
      <c r="AR295" s="223"/>
      <c r="AS295" s="223"/>
      <c r="AT295" s="223"/>
      <c r="AU295" s="223"/>
      <c r="AV295" s="223"/>
      <c r="AW295" s="223"/>
      <c r="AX295" s="223">
        <f t="shared" si="29"/>
        <v>30000000</v>
      </c>
      <c r="AY295" s="223">
        <v>30000000</v>
      </c>
      <c r="AZ295" s="223"/>
      <c r="BA295" s="223"/>
      <c r="BB295" s="223"/>
      <c r="BC295" s="223"/>
      <c r="BD295" s="223"/>
      <c r="BE295" s="223"/>
      <c r="BF295" s="223">
        <v>0</v>
      </c>
      <c r="BG295" s="223"/>
    </row>
    <row r="296" spans="1:59" s="234" customFormat="1" ht="52" hidden="1" x14ac:dyDescent="0.3">
      <c r="A296" s="213">
        <v>293</v>
      </c>
      <c r="B296" s="230" t="str">
        <f>[4]LT!E$5</f>
        <v>LT3. POLOS DE DESARROLLO URBANO PARA LA COMPETITIVIDAD Y EQUIDAD</v>
      </c>
      <c r="C296" s="220" t="str">
        <f>[4]LA!F$13</f>
        <v>LA303. CALIDAD DE VIDA Y BIENESTAR SOCIAL PARA TODOS</v>
      </c>
      <c r="D296" s="220" t="str">
        <f>[4]Pg!$F$32</f>
        <v>Pg30304. Convivencia con Enfoque Diferencial</v>
      </c>
      <c r="E296" s="220" t="s">
        <v>5108</v>
      </c>
      <c r="F296" s="220" t="s">
        <v>5266</v>
      </c>
      <c r="G296" s="220" t="s">
        <v>1378</v>
      </c>
      <c r="H296" s="220" t="s">
        <v>4673</v>
      </c>
      <c r="I296" s="220" t="s">
        <v>171</v>
      </c>
      <c r="J296" s="220"/>
      <c r="K296" s="220" t="s">
        <v>85</v>
      </c>
      <c r="L296" s="221">
        <v>20</v>
      </c>
      <c r="M296" s="221">
        <v>2019</v>
      </c>
      <c r="N296" s="221">
        <v>100</v>
      </c>
      <c r="O296" s="221">
        <v>20</v>
      </c>
      <c r="P296" s="221">
        <v>46</v>
      </c>
      <c r="Q296" s="221">
        <v>73</v>
      </c>
      <c r="R296" s="222">
        <v>100</v>
      </c>
      <c r="S296" s="223">
        <f t="shared" si="28"/>
        <v>374000000</v>
      </c>
      <c r="T296" s="223">
        <f t="shared" si="26"/>
        <v>230000000</v>
      </c>
      <c r="U296" s="223">
        <f>180000000+50000000</f>
        <v>230000000</v>
      </c>
      <c r="V296" s="223"/>
      <c r="W296" s="223"/>
      <c r="X296" s="223"/>
      <c r="Y296" s="223"/>
      <c r="Z296" s="223"/>
      <c r="AA296" s="223"/>
      <c r="AB296" s="223"/>
      <c r="AC296" s="223"/>
      <c r="AD296" s="223">
        <f t="shared" si="25"/>
        <v>48000000</v>
      </c>
      <c r="AE296" s="223">
        <v>48000000</v>
      </c>
      <c r="AF296" s="223"/>
      <c r="AG296" s="223"/>
      <c r="AH296" s="223"/>
      <c r="AI296" s="223"/>
      <c r="AJ296" s="223"/>
      <c r="AK296" s="223"/>
      <c r="AL296" s="223"/>
      <c r="AM296" s="223"/>
      <c r="AN296" s="223">
        <f t="shared" si="27"/>
        <v>48000000</v>
      </c>
      <c r="AO296" s="223">
        <v>48000000</v>
      </c>
      <c r="AP296" s="223"/>
      <c r="AQ296" s="223"/>
      <c r="AR296" s="223"/>
      <c r="AS296" s="223"/>
      <c r="AT296" s="223"/>
      <c r="AU296" s="223"/>
      <c r="AV296" s="223"/>
      <c r="AW296" s="223"/>
      <c r="AX296" s="223">
        <f t="shared" si="29"/>
        <v>48000000</v>
      </c>
      <c r="AY296" s="223">
        <v>48000000</v>
      </c>
      <c r="AZ296" s="223"/>
      <c r="BA296" s="223"/>
      <c r="BB296" s="223"/>
      <c r="BC296" s="223"/>
      <c r="BD296" s="223"/>
      <c r="BE296" s="223"/>
      <c r="BF296" s="223">
        <v>0</v>
      </c>
      <c r="BG296" s="223"/>
    </row>
    <row r="297" spans="1:59" s="234" customFormat="1" ht="52" hidden="1" x14ac:dyDescent="0.3">
      <c r="A297" s="213">
        <v>294</v>
      </c>
      <c r="B297" s="230" t="str">
        <f>[4]LT!E$5</f>
        <v>LT3. POLOS DE DESARROLLO URBANO PARA LA COMPETITIVIDAD Y EQUIDAD</v>
      </c>
      <c r="C297" s="220" t="str">
        <f>[4]LA!F$13</f>
        <v>LA303. CALIDAD DE VIDA Y BIENESTAR SOCIAL PARA TODOS</v>
      </c>
      <c r="D297" s="220" t="str">
        <f>[4]Pg!$F$32</f>
        <v>Pg30304. Convivencia con Enfoque Diferencial</v>
      </c>
      <c r="E297" s="220" t="s">
        <v>5108</v>
      </c>
      <c r="F297" s="220" t="s">
        <v>5266</v>
      </c>
      <c r="G297" s="220" t="s">
        <v>641</v>
      </c>
      <c r="H297" s="220" t="s">
        <v>4674</v>
      </c>
      <c r="I297" s="220" t="s">
        <v>326</v>
      </c>
      <c r="J297" s="220"/>
      <c r="K297" s="220" t="s">
        <v>85</v>
      </c>
      <c r="L297" s="221">
        <v>50</v>
      </c>
      <c r="M297" s="221">
        <v>2019</v>
      </c>
      <c r="N297" s="221">
        <v>80</v>
      </c>
      <c r="O297" s="221">
        <v>80</v>
      </c>
      <c r="P297" s="221">
        <v>80</v>
      </c>
      <c r="Q297" s="221">
        <v>80</v>
      </c>
      <c r="R297" s="222">
        <v>80</v>
      </c>
      <c r="S297" s="223">
        <f t="shared" si="28"/>
        <v>905000000</v>
      </c>
      <c r="T297" s="223">
        <f t="shared" si="26"/>
        <v>200000000</v>
      </c>
      <c r="U297" s="223"/>
      <c r="V297" s="223"/>
      <c r="W297" s="223"/>
      <c r="X297" s="223"/>
      <c r="Y297" s="223"/>
      <c r="Z297" s="223"/>
      <c r="AA297" s="223"/>
      <c r="AB297" s="223"/>
      <c r="AC297" s="223">
        <v>200000000</v>
      </c>
      <c r="AD297" s="223">
        <f t="shared" si="25"/>
        <v>225000000</v>
      </c>
      <c r="AE297" s="223"/>
      <c r="AF297" s="223"/>
      <c r="AG297" s="223"/>
      <c r="AH297" s="223"/>
      <c r="AI297" s="223"/>
      <c r="AJ297" s="223"/>
      <c r="AK297" s="223"/>
      <c r="AL297" s="223"/>
      <c r="AM297" s="223">
        <v>225000000</v>
      </c>
      <c r="AN297" s="223">
        <f t="shared" si="27"/>
        <v>235000000</v>
      </c>
      <c r="AO297" s="223"/>
      <c r="AP297" s="223"/>
      <c r="AQ297" s="223"/>
      <c r="AR297" s="223"/>
      <c r="AS297" s="223"/>
      <c r="AT297" s="223"/>
      <c r="AU297" s="223"/>
      <c r="AV297" s="223"/>
      <c r="AW297" s="223">
        <v>235000000</v>
      </c>
      <c r="AX297" s="223">
        <f t="shared" si="29"/>
        <v>245000000</v>
      </c>
      <c r="AY297" s="223"/>
      <c r="AZ297" s="223"/>
      <c r="BA297" s="223"/>
      <c r="BB297" s="223"/>
      <c r="BC297" s="223"/>
      <c r="BD297" s="223"/>
      <c r="BE297" s="223"/>
      <c r="BF297" s="223">
        <v>0</v>
      </c>
      <c r="BG297" s="223">
        <v>245000000</v>
      </c>
    </row>
    <row r="298" spans="1:59" s="234" customFormat="1" ht="52" hidden="1" x14ac:dyDescent="0.3">
      <c r="A298" s="213">
        <v>295</v>
      </c>
      <c r="B298" s="230" t="str">
        <f>[4]LT!E$5</f>
        <v>LT3. POLOS DE DESARROLLO URBANO PARA LA COMPETITIVIDAD Y EQUIDAD</v>
      </c>
      <c r="C298" s="220" t="str">
        <f>[4]LA!F$13</f>
        <v>LA303. CALIDAD DE VIDA Y BIENESTAR SOCIAL PARA TODOS</v>
      </c>
      <c r="D298" s="220" t="str">
        <f>[4]Pg!$F$32</f>
        <v>Pg30304. Convivencia con Enfoque Diferencial</v>
      </c>
      <c r="E298" s="220" t="s">
        <v>5108</v>
      </c>
      <c r="F298" s="220" t="s">
        <v>5267</v>
      </c>
      <c r="G298" s="220" t="s">
        <v>643</v>
      </c>
      <c r="H298" s="220" t="s">
        <v>4675</v>
      </c>
      <c r="I298" s="220" t="s">
        <v>171</v>
      </c>
      <c r="J298" s="220"/>
      <c r="K298" s="220" t="s">
        <v>85</v>
      </c>
      <c r="L298" s="221">
        <v>0</v>
      </c>
      <c r="M298" s="221">
        <v>2019</v>
      </c>
      <c r="N298" s="221">
        <v>1</v>
      </c>
      <c r="O298" s="221">
        <v>0</v>
      </c>
      <c r="P298" s="221">
        <v>1</v>
      </c>
      <c r="Q298" s="221">
        <v>1</v>
      </c>
      <c r="R298" s="222">
        <v>1</v>
      </c>
      <c r="S298" s="223">
        <f t="shared" si="28"/>
        <v>254512000</v>
      </c>
      <c r="T298" s="223">
        <f t="shared" si="26"/>
        <v>0</v>
      </c>
      <c r="U298" s="223">
        <v>0</v>
      </c>
      <c r="V298" s="223"/>
      <c r="W298" s="223"/>
      <c r="X298" s="223"/>
      <c r="Y298" s="223"/>
      <c r="Z298" s="223"/>
      <c r="AA298" s="223"/>
      <c r="AB298" s="223"/>
      <c r="AC298" s="223"/>
      <c r="AD298" s="223">
        <f t="shared" si="25"/>
        <v>100000000</v>
      </c>
      <c r="AE298" s="223"/>
      <c r="AF298" s="223"/>
      <c r="AG298" s="223"/>
      <c r="AH298" s="223"/>
      <c r="AI298" s="223"/>
      <c r="AJ298" s="223"/>
      <c r="AK298" s="223"/>
      <c r="AL298" s="223">
        <v>100000000</v>
      </c>
      <c r="AM298" s="223"/>
      <c r="AN298" s="223">
        <f t="shared" si="27"/>
        <v>54512000</v>
      </c>
      <c r="AO298" s="223">
        <v>54512000</v>
      </c>
      <c r="AP298" s="223"/>
      <c r="AQ298" s="223"/>
      <c r="AR298" s="223"/>
      <c r="AS298" s="223"/>
      <c r="AT298" s="223"/>
      <c r="AU298" s="223"/>
      <c r="AV298" s="223"/>
      <c r="AW298" s="223"/>
      <c r="AX298" s="223">
        <f t="shared" si="29"/>
        <v>100000000</v>
      </c>
      <c r="AY298" s="223">
        <v>100000000</v>
      </c>
      <c r="AZ298" s="223"/>
      <c r="BA298" s="223"/>
      <c r="BB298" s="223"/>
      <c r="BC298" s="223"/>
      <c r="BD298" s="223"/>
      <c r="BE298" s="223"/>
      <c r="BF298" s="223">
        <v>0</v>
      </c>
      <c r="BG298" s="223"/>
    </row>
    <row r="299" spans="1:59" s="234" customFormat="1" ht="52" hidden="1" x14ac:dyDescent="0.3">
      <c r="A299" s="213">
        <v>296</v>
      </c>
      <c r="B299" s="230" t="str">
        <f>[4]LT!E$5</f>
        <v>LT3. POLOS DE DESARROLLO URBANO PARA LA COMPETITIVIDAD Y EQUIDAD</v>
      </c>
      <c r="C299" s="220" t="str">
        <f>[4]LA!F$13</f>
        <v>LA303. CALIDAD DE VIDA Y BIENESTAR SOCIAL PARA TODOS</v>
      </c>
      <c r="D299" s="220" t="str">
        <f>[4]Pg!$F$32</f>
        <v>Pg30304. Convivencia con Enfoque Diferencial</v>
      </c>
      <c r="E299" s="220" t="s">
        <v>5108</v>
      </c>
      <c r="F299" s="220" t="s">
        <v>5267</v>
      </c>
      <c r="G299" s="220" t="s">
        <v>1692</v>
      </c>
      <c r="H299" s="220" t="s">
        <v>4676</v>
      </c>
      <c r="I299" s="220" t="s">
        <v>171</v>
      </c>
      <c r="J299" s="220"/>
      <c r="K299" s="220" t="s">
        <v>85</v>
      </c>
      <c r="L299" s="221">
        <v>0</v>
      </c>
      <c r="M299" s="221">
        <v>2019</v>
      </c>
      <c r="N299" s="221">
        <v>200</v>
      </c>
      <c r="O299" s="221">
        <v>32</v>
      </c>
      <c r="P299" s="221">
        <v>64</v>
      </c>
      <c r="Q299" s="221">
        <v>130</v>
      </c>
      <c r="R299" s="222">
        <v>200</v>
      </c>
      <c r="S299" s="223">
        <f t="shared" si="28"/>
        <v>380000000</v>
      </c>
      <c r="T299" s="223">
        <f t="shared" si="26"/>
        <v>260000000</v>
      </c>
      <c r="U299" s="223">
        <f>80000000+180000000</f>
        <v>260000000</v>
      </c>
      <c r="V299" s="223"/>
      <c r="W299" s="223"/>
      <c r="X299" s="223"/>
      <c r="Y299" s="223"/>
      <c r="Z299" s="223"/>
      <c r="AA299" s="223"/>
      <c r="AB299" s="223"/>
      <c r="AC299" s="223"/>
      <c r="AD299" s="223">
        <f t="shared" si="25"/>
        <v>35000000</v>
      </c>
      <c r="AE299" s="223">
        <v>35000000</v>
      </c>
      <c r="AF299" s="223"/>
      <c r="AG299" s="223"/>
      <c r="AH299" s="223"/>
      <c r="AI299" s="223"/>
      <c r="AJ299" s="223"/>
      <c r="AK299" s="223"/>
      <c r="AL299" s="223"/>
      <c r="AM299" s="223"/>
      <c r="AN299" s="223">
        <f t="shared" si="27"/>
        <v>40000000</v>
      </c>
      <c r="AO299" s="223">
        <v>40000000</v>
      </c>
      <c r="AP299" s="223"/>
      <c r="AQ299" s="223"/>
      <c r="AR299" s="223"/>
      <c r="AS299" s="223"/>
      <c r="AT299" s="223"/>
      <c r="AU299" s="223"/>
      <c r="AV299" s="223"/>
      <c r="AW299" s="223"/>
      <c r="AX299" s="223">
        <f t="shared" si="29"/>
        <v>45000000</v>
      </c>
      <c r="AY299" s="223">
        <v>45000000</v>
      </c>
      <c r="AZ299" s="223"/>
      <c r="BA299" s="223"/>
      <c r="BB299" s="223"/>
      <c r="BC299" s="223"/>
      <c r="BD299" s="223"/>
      <c r="BE299" s="223"/>
      <c r="BF299" s="223"/>
      <c r="BG299" s="223"/>
    </row>
    <row r="300" spans="1:59" s="234" customFormat="1" ht="52" hidden="1" x14ac:dyDescent="0.3">
      <c r="A300" s="213">
        <v>297</v>
      </c>
      <c r="B300" s="230" t="str">
        <f>[4]LT!E$5</f>
        <v>LT3. POLOS DE DESARROLLO URBANO PARA LA COMPETITIVIDAD Y EQUIDAD</v>
      </c>
      <c r="C300" s="220" t="str">
        <f>[4]LA!F$13</f>
        <v>LA303. CALIDAD DE VIDA Y BIENESTAR SOCIAL PARA TODOS</v>
      </c>
      <c r="D300" s="220" t="str">
        <f>[4]Pg!$F$32</f>
        <v>Pg30304. Convivencia con Enfoque Diferencial</v>
      </c>
      <c r="E300" s="220" t="s">
        <v>5108</v>
      </c>
      <c r="F300" s="220" t="s">
        <v>5267</v>
      </c>
      <c r="G300" s="220" t="s">
        <v>1693</v>
      </c>
      <c r="H300" s="220" t="s">
        <v>4677</v>
      </c>
      <c r="I300" s="220" t="s">
        <v>171</v>
      </c>
      <c r="J300" s="220"/>
      <c r="K300" s="220" t="s">
        <v>85</v>
      </c>
      <c r="L300" s="221">
        <v>0</v>
      </c>
      <c r="M300" s="221">
        <v>2019</v>
      </c>
      <c r="N300" s="221">
        <v>200</v>
      </c>
      <c r="O300" s="221">
        <v>33</v>
      </c>
      <c r="P300" s="221">
        <v>66</v>
      </c>
      <c r="Q300" s="221">
        <v>133</v>
      </c>
      <c r="R300" s="222">
        <v>200</v>
      </c>
      <c r="S300" s="223">
        <f t="shared" si="28"/>
        <v>600000000</v>
      </c>
      <c r="T300" s="223">
        <f t="shared" si="26"/>
        <v>456000000</v>
      </c>
      <c r="U300" s="223">
        <v>456000000</v>
      </c>
      <c r="V300" s="223"/>
      <c r="W300" s="223"/>
      <c r="X300" s="223"/>
      <c r="Y300" s="223"/>
      <c r="Z300" s="223"/>
      <c r="AA300" s="223"/>
      <c r="AB300" s="223"/>
      <c r="AC300" s="223"/>
      <c r="AD300" s="223">
        <f t="shared" si="25"/>
        <v>48000000</v>
      </c>
      <c r="AE300" s="223">
        <v>48000000</v>
      </c>
      <c r="AF300" s="223"/>
      <c r="AG300" s="223"/>
      <c r="AH300" s="223"/>
      <c r="AI300" s="223"/>
      <c r="AJ300" s="229"/>
      <c r="AK300" s="223"/>
      <c r="AL300" s="223"/>
      <c r="AM300" s="223"/>
      <c r="AN300" s="223">
        <f t="shared" si="27"/>
        <v>48000000</v>
      </c>
      <c r="AO300" s="223">
        <v>48000000</v>
      </c>
      <c r="AP300" s="223"/>
      <c r="AQ300" s="223"/>
      <c r="AR300" s="223"/>
      <c r="AS300" s="223"/>
      <c r="AT300" s="229"/>
      <c r="AU300" s="223"/>
      <c r="AV300" s="229"/>
      <c r="AW300" s="223"/>
      <c r="AX300" s="223">
        <f t="shared" si="29"/>
        <v>48000000</v>
      </c>
      <c r="AY300" s="223">
        <v>48000000</v>
      </c>
      <c r="AZ300" s="223"/>
      <c r="BA300" s="223"/>
      <c r="BB300" s="223"/>
      <c r="BC300" s="223"/>
      <c r="BD300" s="229"/>
      <c r="BE300" s="223"/>
      <c r="BF300" s="223"/>
      <c r="BG300" s="223"/>
    </row>
    <row r="301" spans="1:59" s="234" customFormat="1" ht="65" hidden="1" x14ac:dyDescent="0.3">
      <c r="A301" s="213">
        <v>298</v>
      </c>
      <c r="B301" s="230" t="str">
        <f>[4]LT!E$5</f>
        <v>LT3. POLOS DE DESARROLLO URBANO PARA LA COMPETITIVIDAD Y EQUIDAD</v>
      </c>
      <c r="C301" s="220" t="str">
        <f>[4]LA!F$13</f>
        <v>LA303. CALIDAD DE VIDA Y BIENESTAR SOCIAL PARA TODOS</v>
      </c>
      <c r="D301" s="220" t="str">
        <f>[4]Pg!$F$32</f>
        <v>Pg30304. Convivencia con Enfoque Diferencial</v>
      </c>
      <c r="E301" s="220" t="s">
        <v>5108</v>
      </c>
      <c r="F301" s="220" t="s">
        <v>5267</v>
      </c>
      <c r="G301" s="220" t="s">
        <v>1694</v>
      </c>
      <c r="H301" s="220" t="s">
        <v>4678</v>
      </c>
      <c r="I301" s="220" t="s">
        <v>171</v>
      </c>
      <c r="J301" s="220"/>
      <c r="K301" s="242" t="s">
        <v>646</v>
      </c>
      <c r="L301" s="236">
        <v>0</v>
      </c>
      <c r="M301" s="221">
        <v>2019</v>
      </c>
      <c r="N301" s="236">
        <v>3</v>
      </c>
      <c r="O301" s="236">
        <v>0</v>
      </c>
      <c r="P301" s="236">
        <v>0</v>
      </c>
      <c r="Q301" s="236">
        <v>1</v>
      </c>
      <c r="R301" s="238">
        <v>3</v>
      </c>
      <c r="S301" s="223">
        <f t="shared" si="28"/>
        <v>280000000</v>
      </c>
      <c r="T301" s="223">
        <f t="shared" si="26"/>
        <v>0</v>
      </c>
      <c r="U301" s="223"/>
      <c r="V301" s="223"/>
      <c r="W301" s="223"/>
      <c r="X301" s="223"/>
      <c r="Y301" s="223"/>
      <c r="Z301" s="223"/>
      <c r="AA301" s="223"/>
      <c r="AB301" s="223"/>
      <c r="AC301" s="223"/>
      <c r="AD301" s="223">
        <f t="shared" si="25"/>
        <v>0</v>
      </c>
      <c r="AE301" s="223"/>
      <c r="AF301" s="223"/>
      <c r="AG301" s="223"/>
      <c r="AH301" s="223"/>
      <c r="AI301" s="223"/>
      <c r="AJ301" s="223"/>
      <c r="AK301" s="223"/>
      <c r="AL301" s="223"/>
      <c r="AM301" s="223"/>
      <c r="AN301" s="223">
        <f t="shared" si="27"/>
        <v>92000000</v>
      </c>
      <c r="AO301" s="223"/>
      <c r="AP301" s="223"/>
      <c r="AQ301" s="223"/>
      <c r="AR301" s="223"/>
      <c r="AS301" s="223"/>
      <c r="AT301" s="229"/>
      <c r="AU301" s="223"/>
      <c r="AV301" s="229">
        <v>92000000</v>
      </c>
      <c r="AW301" s="223"/>
      <c r="AX301" s="223">
        <f t="shared" si="29"/>
        <v>188000000</v>
      </c>
      <c r="AY301" s="223"/>
      <c r="AZ301" s="223"/>
      <c r="BA301" s="223"/>
      <c r="BB301" s="223"/>
      <c r="BC301" s="223"/>
      <c r="BD301" s="229"/>
      <c r="BE301" s="223"/>
      <c r="BF301" s="223">
        <v>188000000</v>
      </c>
      <c r="BG301" s="223"/>
    </row>
    <row r="302" spans="1:59" s="234" customFormat="1" ht="91" hidden="1" x14ac:dyDescent="0.3">
      <c r="A302" s="213">
        <v>299</v>
      </c>
      <c r="B302" s="230" t="str">
        <f>[4]LT!E$5</f>
        <v>LT3. POLOS DE DESARROLLO URBANO PARA LA COMPETITIVIDAD Y EQUIDAD</v>
      </c>
      <c r="C302" s="220" t="str">
        <f>[4]LA!F$13</f>
        <v>LA303. CALIDAD DE VIDA Y BIENESTAR SOCIAL PARA TODOS</v>
      </c>
      <c r="D302" s="220" t="str">
        <f>[4]Pg!$F$32</f>
        <v>Pg30304. Convivencia con Enfoque Diferencial</v>
      </c>
      <c r="E302" s="220" t="s">
        <v>5109</v>
      </c>
      <c r="F302" s="220" t="s">
        <v>5268</v>
      </c>
      <c r="G302" s="220" t="s">
        <v>1696</v>
      </c>
      <c r="H302" s="220" t="s">
        <v>4679</v>
      </c>
      <c r="I302" s="220" t="s">
        <v>249</v>
      </c>
      <c r="J302" s="220"/>
      <c r="K302" s="220" t="s">
        <v>85</v>
      </c>
      <c r="L302" s="221">
        <v>1</v>
      </c>
      <c r="M302" s="221">
        <v>2019</v>
      </c>
      <c r="N302" s="221">
        <v>1</v>
      </c>
      <c r="O302" s="221">
        <v>0</v>
      </c>
      <c r="P302" s="221">
        <v>1</v>
      </c>
      <c r="Q302" s="221">
        <v>1</v>
      </c>
      <c r="R302" s="221">
        <v>1</v>
      </c>
      <c r="S302" s="223">
        <f t="shared" si="28"/>
        <v>1200000000</v>
      </c>
      <c r="T302" s="223">
        <f t="shared" si="26"/>
        <v>0</v>
      </c>
      <c r="U302" s="223">
        <v>0</v>
      </c>
      <c r="V302" s="223">
        <v>0</v>
      </c>
      <c r="W302" s="223"/>
      <c r="X302" s="223"/>
      <c r="Y302" s="223"/>
      <c r="Z302" s="223"/>
      <c r="AA302" s="223"/>
      <c r="AB302" s="223"/>
      <c r="AC302" s="223"/>
      <c r="AD302" s="223">
        <f t="shared" si="25"/>
        <v>400000000</v>
      </c>
      <c r="AE302" s="223"/>
      <c r="AF302" s="223">
        <v>400000000</v>
      </c>
      <c r="AG302" s="223"/>
      <c r="AH302" s="223"/>
      <c r="AI302" s="223"/>
      <c r="AJ302" s="223"/>
      <c r="AK302" s="223"/>
      <c r="AL302" s="223"/>
      <c r="AM302" s="223"/>
      <c r="AN302" s="223">
        <f t="shared" si="27"/>
        <v>400000000</v>
      </c>
      <c r="AO302" s="223"/>
      <c r="AP302" s="223">
        <v>400000000</v>
      </c>
      <c r="AQ302" s="223"/>
      <c r="AR302" s="223"/>
      <c r="AS302" s="223"/>
      <c r="AT302" s="223"/>
      <c r="AU302" s="223"/>
      <c r="AV302" s="223"/>
      <c r="AW302" s="223"/>
      <c r="AX302" s="223">
        <f t="shared" si="29"/>
        <v>400000000</v>
      </c>
      <c r="AY302" s="223"/>
      <c r="AZ302" s="223">
        <v>400000000</v>
      </c>
      <c r="BA302" s="223"/>
      <c r="BB302" s="223"/>
      <c r="BC302" s="223"/>
      <c r="BD302" s="223"/>
      <c r="BE302" s="223"/>
      <c r="BF302" s="223"/>
      <c r="BG302" s="223"/>
    </row>
    <row r="303" spans="1:59" s="234" customFormat="1" ht="52" hidden="1" x14ac:dyDescent="0.3">
      <c r="A303" s="213">
        <v>300</v>
      </c>
      <c r="B303" s="230" t="str">
        <f>[4]LT!E$5</f>
        <v>LT3. POLOS DE DESARROLLO URBANO PARA LA COMPETITIVIDAD Y EQUIDAD</v>
      </c>
      <c r="C303" s="220" t="str">
        <f>[4]LA!F$13</f>
        <v>LA303. CALIDAD DE VIDA Y BIENESTAR SOCIAL PARA TODOS</v>
      </c>
      <c r="D303" s="220" t="str">
        <f>[4]Pg!$F$32</f>
        <v>Pg30304. Convivencia con Enfoque Diferencial</v>
      </c>
      <c r="E303" s="220" t="s">
        <v>5109</v>
      </c>
      <c r="F303" s="220" t="s">
        <v>5268</v>
      </c>
      <c r="G303" s="220" t="s">
        <v>1697</v>
      </c>
      <c r="H303" s="220" t="s">
        <v>4680</v>
      </c>
      <c r="I303" s="220" t="s">
        <v>249</v>
      </c>
      <c r="J303" s="220"/>
      <c r="K303" s="220" t="s">
        <v>85</v>
      </c>
      <c r="L303" s="221">
        <v>1</v>
      </c>
      <c r="M303" s="221">
        <v>2019</v>
      </c>
      <c r="N303" s="221">
        <v>1</v>
      </c>
      <c r="O303" s="221">
        <v>0</v>
      </c>
      <c r="P303" s="221">
        <v>1</v>
      </c>
      <c r="Q303" s="221">
        <v>1</v>
      </c>
      <c r="R303" s="221">
        <v>1</v>
      </c>
      <c r="S303" s="223">
        <f t="shared" si="28"/>
        <v>180000000</v>
      </c>
      <c r="T303" s="223">
        <f t="shared" si="26"/>
        <v>0</v>
      </c>
      <c r="U303" s="223">
        <v>0</v>
      </c>
      <c r="V303" s="223">
        <v>0</v>
      </c>
      <c r="W303" s="223"/>
      <c r="X303" s="223"/>
      <c r="Y303" s="223"/>
      <c r="Z303" s="223"/>
      <c r="AA303" s="223"/>
      <c r="AB303" s="223"/>
      <c r="AC303" s="223"/>
      <c r="AD303" s="223">
        <f t="shared" si="25"/>
        <v>60000000</v>
      </c>
      <c r="AE303" s="223"/>
      <c r="AF303" s="223">
        <v>60000000</v>
      </c>
      <c r="AG303" s="223"/>
      <c r="AH303" s="223"/>
      <c r="AI303" s="223"/>
      <c r="AJ303" s="223"/>
      <c r="AK303" s="223"/>
      <c r="AL303" s="223"/>
      <c r="AM303" s="223"/>
      <c r="AN303" s="223">
        <f t="shared" si="27"/>
        <v>60000000</v>
      </c>
      <c r="AO303" s="223"/>
      <c r="AP303" s="223">
        <v>60000000</v>
      </c>
      <c r="AQ303" s="223"/>
      <c r="AR303" s="223"/>
      <c r="AS303" s="223"/>
      <c r="AT303" s="223"/>
      <c r="AU303" s="223"/>
      <c r="AV303" s="223"/>
      <c r="AW303" s="223"/>
      <c r="AX303" s="223">
        <f t="shared" si="29"/>
        <v>60000000</v>
      </c>
      <c r="AY303" s="223"/>
      <c r="AZ303" s="223">
        <v>60000000</v>
      </c>
      <c r="BA303" s="223"/>
      <c r="BB303" s="223"/>
      <c r="BC303" s="223"/>
      <c r="BD303" s="223"/>
      <c r="BE303" s="223"/>
      <c r="BF303" s="223"/>
      <c r="BG303" s="223"/>
    </row>
    <row r="304" spans="1:59" s="234" customFormat="1" ht="65" hidden="1" x14ac:dyDescent="0.3">
      <c r="A304" s="213">
        <v>301</v>
      </c>
      <c r="B304" s="230" t="str">
        <f>[4]LT!E$5</f>
        <v>LT3. POLOS DE DESARROLLO URBANO PARA LA COMPETITIVIDAD Y EQUIDAD</v>
      </c>
      <c r="C304" s="220" t="str">
        <f>[4]LA!F$13</f>
        <v>LA303. CALIDAD DE VIDA Y BIENESTAR SOCIAL PARA TODOS</v>
      </c>
      <c r="D304" s="220" t="str">
        <f>[4]Pg!$F$32</f>
        <v>Pg30304. Convivencia con Enfoque Diferencial</v>
      </c>
      <c r="E304" s="220" t="s">
        <v>5109</v>
      </c>
      <c r="F304" s="220" t="s">
        <v>5268</v>
      </c>
      <c r="G304" s="220" t="s">
        <v>1698</v>
      </c>
      <c r="H304" s="220" t="s">
        <v>4681</v>
      </c>
      <c r="I304" s="220" t="s">
        <v>249</v>
      </c>
      <c r="J304" s="220"/>
      <c r="K304" s="220" t="s">
        <v>85</v>
      </c>
      <c r="L304" s="221">
        <v>1</v>
      </c>
      <c r="M304" s="221">
        <v>2019</v>
      </c>
      <c r="N304" s="221">
        <v>1</v>
      </c>
      <c r="O304" s="221">
        <v>1</v>
      </c>
      <c r="P304" s="221">
        <v>1</v>
      </c>
      <c r="Q304" s="221">
        <v>1</v>
      </c>
      <c r="R304" s="221">
        <v>1</v>
      </c>
      <c r="S304" s="223">
        <f t="shared" si="28"/>
        <v>27421303663</v>
      </c>
      <c r="T304" s="223">
        <f t="shared" si="26"/>
        <v>12298303663</v>
      </c>
      <c r="U304" s="223"/>
      <c r="V304" s="223">
        <f>8627852335+3670451328</f>
        <v>12298303663</v>
      </c>
      <c r="W304" s="223"/>
      <c r="X304" s="223"/>
      <c r="Y304" s="223"/>
      <c r="Z304" s="223"/>
      <c r="AA304" s="223"/>
      <c r="AB304" s="223"/>
      <c r="AC304" s="223"/>
      <c r="AD304" s="223">
        <f t="shared" si="25"/>
        <v>4500000000</v>
      </c>
      <c r="AE304" s="223"/>
      <c r="AF304" s="223">
        <v>4500000000</v>
      </c>
      <c r="AG304" s="223"/>
      <c r="AH304" s="223"/>
      <c r="AI304" s="223"/>
      <c r="AJ304" s="223"/>
      <c r="AK304" s="223"/>
      <c r="AL304" s="223"/>
      <c r="AM304" s="223"/>
      <c r="AN304" s="223">
        <f t="shared" si="27"/>
        <v>7800000000</v>
      </c>
      <c r="AO304" s="223"/>
      <c r="AP304" s="223">
        <v>7800000000</v>
      </c>
      <c r="AQ304" s="223"/>
      <c r="AR304" s="223"/>
      <c r="AS304" s="223"/>
      <c r="AT304" s="223"/>
      <c r="AU304" s="223"/>
      <c r="AV304" s="223"/>
      <c r="AW304" s="223"/>
      <c r="AX304" s="223">
        <f t="shared" si="29"/>
        <v>2823000000</v>
      </c>
      <c r="AY304" s="223"/>
      <c r="AZ304" s="223">
        <v>2823000000</v>
      </c>
      <c r="BA304" s="223"/>
      <c r="BB304" s="223"/>
      <c r="BC304" s="223"/>
      <c r="BD304" s="223"/>
      <c r="BE304" s="223"/>
      <c r="BF304" s="223"/>
      <c r="BG304" s="223"/>
    </row>
    <row r="305" spans="1:59" s="234" customFormat="1" ht="52" hidden="1" x14ac:dyDescent="0.3">
      <c r="A305" s="213">
        <v>302</v>
      </c>
      <c r="B305" s="230" t="str">
        <f>[4]LT!E$5</f>
        <v>LT3. POLOS DE DESARROLLO URBANO PARA LA COMPETITIVIDAD Y EQUIDAD</v>
      </c>
      <c r="C305" s="220" t="str">
        <f>[4]LA!F$13</f>
        <v>LA303. CALIDAD DE VIDA Y BIENESTAR SOCIAL PARA TODOS</v>
      </c>
      <c r="D305" s="220" t="str">
        <f>[4]Pg!$F$32</f>
        <v>Pg30304. Convivencia con Enfoque Diferencial</v>
      </c>
      <c r="E305" s="220" t="s">
        <v>5109</v>
      </c>
      <c r="F305" s="220" t="s">
        <v>5268</v>
      </c>
      <c r="G305" s="220" t="s">
        <v>1700</v>
      </c>
      <c r="H305" s="220" t="s">
        <v>4682</v>
      </c>
      <c r="I305" s="220" t="s">
        <v>249</v>
      </c>
      <c r="J305" s="220"/>
      <c r="K305" s="220" t="s">
        <v>77</v>
      </c>
      <c r="L305" s="224">
        <v>1</v>
      </c>
      <c r="M305" s="221">
        <v>2019</v>
      </c>
      <c r="N305" s="224">
        <v>1</v>
      </c>
      <c r="O305" s="221">
        <v>100</v>
      </c>
      <c r="P305" s="221">
        <v>100</v>
      </c>
      <c r="Q305" s="221">
        <v>100</v>
      </c>
      <c r="R305" s="221">
        <v>100</v>
      </c>
      <c r="S305" s="223">
        <f t="shared" si="28"/>
        <v>20823528819.060001</v>
      </c>
      <c r="T305" s="223">
        <f t="shared" si="26"/>
        <v>5340000000</v>
      </c>
      <c r="U305" s="223">
        <v>1670000000</v>
      </c>
      <c r="V305" s="223"/>
      <c r="W305" s="223"/>
      <c r="X305" s="223"/>
      <c r="Y305" s="223"/>
      <c r="Z305" s="223"/>
      <c r="AA305" s="223"/>
      <c r="AB305" s="223">
        <v>3670000000</v>
      </c>
      <c r="AC305" s="223"/>
      <c r="AD305" s="223">
        <f t="shared" si="25"/>
        <v>4794580395</v>
      </c>
      <c r="AE305" s="223">
        <v>565000247</v>
      </c>
      <c r="AF305" s="223"/>
      <c r="AG305" s="223"/>
      <c r="AH305" s="223"/>
      <c r="AI305" s="223"/>
      <c r="AJ305" s="223"/>
      <c r="AK305" s="223"/>
      <c r="AL305" s="223">
        <v>4229580148</v>
      </c>
      <c r="AM305" s="223"/>
      <c r="AN305" s="223">
        <f t="shared" si="27"/>
        <v>5130201022</v>
      </c>
      <c r="AO305" s="223">
        <v>604550264</v>
      </c>
      <c r="AP305" s="223"/>
      <c r="AQ305" s="223"/>
      <c r="AR305" s="223"/>
      <c r="AS305" s="223"/>
      <c r="AT305" s="223"/>
      <c r="AU305" s="223"/>
      <c r="AV305" s="223">
        <v>4525650758</v>
      </c>
      <c r="AW305" s="223"/>
      <c r="AX305" s="223">
        <f t="shared" si="29"/>
        <v>5558747402.0600004</v>
      </c>
      <c r="AY305" s="223">
        <v>716301091</v>
      </c>
      <c r="AZ305" s="223"/>
      <c r="BA305" s="223"/>
      <c r="BB305" s="223"/>
      <c r="BC305" s="223"/>
      <c r="BD305" s="223"/>
      <c r="BE305" s="223"/>
      <c r="BF305" s="223">
        <f>+AV305*1.07</f>
        <v>4842446311.0600004</v>
      </c>
      <c r="BG305" s="223"/>
    </row>
    <row r="306" spans="1:59" s="234" customFormat="1" ht="52" hidden="1" x14ac:dyDescent="0.3">
      <c r="A306" s="213">
        <v>303</v>
      </c>
      <c r="B306" s="230" t="str">
        <f>[4]LT!E$5</f>
        <v>LT3. POLOS DE DESARROLLO URBANO PARA LA COMPETITIVIDAD Y EQUIDAD</v>
      </c>
      <c r="C306" s="220" t="str">
        <f>[4]LA!F$13</f>
        <v>LA303. CALIDAD DE VIDA Y BIENESTAR SOCIAL PARA TODOS</v>
      </c>
      <c r="D306" s="220" t="str">
        <f>[4]Pg!$F$32</f>
        <v>Pg30304. Convivencia con Enfoque Diferencial</v>
      </c>
      <c r="E306" s="220" t="s">
        <v>5109</v>
      </c>
      <c r="F306" s="220" t="s">
        <v>5268</v>
      </c>
      <c r="G306" s="220" t="s">
        <v>1702</v>
      </c>
      <c r="H306" s="220" t="s">
        <v>4683</v>
      </c>
      <c r="I306" s="220" t="s">
        <v>249</v>
      </c>
      <c r="J306" s="220"/>
      <c r="K306" s="220" t="s">
        <v>85</v>
      </c>
      <c r="L306" s="221">
        <v>1</v>
      </c>
      <c r="M306" s="221">
        <v>2019</v>
      </c>
      <c r="N306" s="221">
        <v>1</v>
      </c>
      <c r="O306" s="221">
        <v>0</v>
      </c>
      <c r="P306" s="221">
        <v>1</v>
      </c>
      <c r="Q306" s="221">
        <v>1</v>
      </c>
      <c r="R306" s="221">
        <v>1</v>
      </c>
      <c r="S306" s="223">
        <f t="shared" si="28"/>
        <v>20797218896.034912</v>
      </c>
      <c r="T306" s="223">
        <f t="shared" si="26"/>
        <v>0</v>
      </c>
      <c r="U306" s="223"/>
      <c r="V306" s="223">
        <v>0</v>
      </c>
      <c r="W306" s="223"/>
      <c r="X306" s="223"/>
      <c r="Y306" s="223"/>
      <c r="Z306" s="223"/>
      <c r="AA306" s="223"/>
      <c r="AB306" s="223"/>
      <c r="AC306" s="223"/>
      <c r="AD306" s="223">
        <f t="shared" si="25"/>
        <v>5817621540</v>
      </c>
      <c r="AE306" s="223">
        <v>1370000000</v>
      </c>
      <c r="AF306" s="223">
        <v>4447621540</v>
      </c>
      <c r="AG306" s="223"/>
      <c r="AH306" s="223"/>
      <c r="AI306" s="223"/>
      <c r="AJ306" s="223"/>
      <c r="AK306" s="223"/>
      <c r="AL306" s="223"/>
      <c r="AM306" s="223"/>
      <c r="AN306" s="223">
        <f t="shared" si="27"/>
        <v>9687405725</v>
      </c>
      <c r="AO306" s="223">
        <v>1359000000</v>
      </c>
      <c r="AP306" s="223">
        <v>8328405725</v>
      </c>
      <c r="AQ306" s="223"/>
      <c r="AR306" s="223"/>
      <c r="AS306" s="223"/>
      <c r="AT306" s="223"/>
      <c r="AU306" s="223"/>
      <c r="AV306" s="223"/>
      <c r="AW306" s="223"/>
      <c r="AX306" s="223">
        <f t="shared" si="29"/>
        <v>5292191631.0349121</v>
      </c>
      <c r="AY306" s="223">
        <v>1830000000</v>
      </c>
      <c r="AZ306" s="223">
        <v>3462191631.0349121</v>
      </c>
      <c r="BA306" s="223"/>
      <c r="BB306" s="223"/>
      <c r="BC306" s="223"/>
      <c r="BD306" s="223"/>
      <c r="BE306" s="223"/>
      <c r="BF306" s="223"/>
      <c r="BG306" s="223"/>
    </row>
    <row r="307" spans="1:59" s="234" customFormat="1" ht="52" hidden="1" x14ac:dyDescent="0.3">
      <c r="A307" s="213">
        <v>304</v>
      </c>
      <c r="B307" s="230" t="str">
        <f>[4]LT!E$5</f>
        <v>LT3. POLOS DE DESARROLLO URBANO PARA LA COMPETITIVIDAD Y EQUIDAD</v>
      </c>
      <c r="C307" s="220" t="str">
        <f>[4]LA!F$13</f>
        <v>LA303. CALIDAD DE VIDA Y BIENESTAR SOCIAL PARA TODOS</v>
      </c>
      <c r="D307" s="220" t="str">
        <f>[4]Pg!$F$32</f>
        <v>Pg30304. Convivencia con Enfoque Diferencial</v>
      </c>
      <c r="E307" s="220" t="s">
        <v>5109</v>
      </c>
      <c r="F307" s="220" t="s">
        <v>5268</v>
      </c>
      <c r="G307" s="220" t="s">
        <v>1704</v>
      </c>
      <c r="H307" s="220" t="s">
        <v>4684</v>
      </c>
      <c r="I307" s="220" t="s">
        <v>249</v>
      </c>
      <c r="J307" s="220"/>
      <c r="K307" s="220" t="s">
        <v>85</v>
      </c>
      <c r="L307" s="221">
        <v>1</v>
      </c>
      <c r="M307" s="221">
        <v>2019</v>
      </c>
      <c r="N307" s="221">
        <v>1</v>
      </c>
      <c r="O307" s="221">
        <v>0</v>
      </c>
      <c r="P307" s="221">
        <v>1</v>
      </c>
      <c r="Q307" s="221">
        <v>1</v>
      </c>
      <c r="R307" s="221">
        <v>1</v>
      </c>
      <c r="S307" s="223">
        <f t="shared" si="28"/>
        <v>514384000</v>
      </c>
      <c r="T307" s="223">
        <f t="shared" si="26"/>
        <v>0</v>
      </c>
      <c r="U307" s="223">
        <v>0</v>
      </c>
      <c r="V307" s="223"/>
      <c r="W307" s="223"/>
      <c r="X307" s="223"/>
      <c r="Y307" s="223"/>
      <c r="Z307" s="223"/>
      <c r="AA307" s="223"/>
      <c r="AB307" s="223"/>
      <c r="AC307" s="223"/>
      <c r="AD307" s="223">
        <f t="shared" si="25"/>
        <v>160000000</v>
      </c>
      <c r="AE307" s="223">
        <v>160000000</v>
      </c>
      <c r="AF307" s="223"/>
      <c r="AG307" s="223"/>
      <c r="AH307" s="223"/>
      <c r="AI307" s="223"/>
      <c r="AJ307" s="223"/>
      <c r="AK307" s="223"/>
      <c r="AL307" s="223"/>
      <c r="AM307" s="223"/>
      <c r="AN307" s="223">
        <f t="shared" si="27"/>
        <v>171200000</v>
      </c>
      <c r="AO307" s="223">
        <v>171200000</v>
      </c>
      <c r="AP307" s="223"/>
      <c r="AQ307" s="223"/>
      <c r="AR307" s="223"/>
      <c r="AS307" s="223"/>
      <c r="AT307" s="223"/>
      <c r="AU307" s="223"/>
      <c r="AV307" s="223"/>
      <c r="AW307" s="223"/>
      <c r="AX307" s="223">
        <f t="shared" si="29"/>
        <v>183184000</v>
      </c>
      <c r="AY307" s="223">
        <v>183184000</v>
      </c>
      <c r="AZ307" s="223"/>
      <c r="BA307" s="223"/>
      <c r="BB307" s="223"/>
      <c r="BC307" s="223"/>
      <c r="BD307" s="223"/>
      <c r="BE307" s="223"/>
      <c r="BF307" s="223"/>
      <c r="BG307" s="223"/>
    </row>
    <row r="308" spans="1:59" s="234" customFormat="1" ht="52" hidden="1" x14ac:dyDescent="0.3">
      <c r="A308" s="213">
        <v>305</v>
      </c>
      <c r="B308" s="230" t="str">
        <f>[4]LT!E$5</f>
        <v>LT3. POLOS DE DESARROLLO URBANO PARA LA COMPETITIVIDAD Y EQUIDAD</v>
      </c>
      <c r="C308" s="220" t="str">
        <f>[4]LA!F$13</f>
        <v>LA303. CALIDAD DE VIDA Y BIENESTAR SOCIAL PARA TODOS</v>
      </c>
      <c r="D308" s="220" t="str">
        <f>[4]Pg!$F$32</f>
        <v>Pg30304. Convivencia con Enfoque Diferencial</v>
      </c>
      <c r="E308" s="220" t="s">
        <v>5109</v>
      </c>
      <c r="F308" s="220" t="s">
        <v>5268</v>
      </c>
      <c r="G308" s="220" t="s">
        <v>1705</v>
      </c>
      <c r="H308" s="220" t="s">
        <v>4685</v>
      </c>
      <c r="I308" s="220" t="s">
        <v>249</v>
      </c>
      <c r="J308" s="220"/>
      <c r="K308" s="220" t="s">
        <v>85</v>
      </c>
      <c r="L308" s="221">
        <v>0</v>
      </c>
      <c r="M308" s="221">
        <v>2019</v>
      </c>
      <c r="N308" s="221">
        <v>1</v>
      </c>
      <c r="O308" s="221">
        <v>0</v>
      </c>
      <c r="P308" s="221">
        <v>1</v>
      </c>
      <c r="Q308" s="221">
        <v>1</v>
      </c>
      <c r="R308" s="221">
        <v>1</v>
      </c>
      <c r="S308" s="223">
        <f t="shared" si="28"/>
        <v>225043000</v>
      </c>
      <c r="T308" s="223">
        <f t="shared" si="26"/>
        <v>0</v>
      </c>
      <c r="U308" s="223">
        <v>0</v>
      </c>
      <c r="V308" s="223"/>
      <c r="W308" s="223"/>
      <c r="X308" s="223"/>
      <c r="Y308" s="223"/>
      <c r="Z308" s="223"/>
      <c r="AA308" s="223"/>
      <c r="AB308" s="223"/>
      <c r="AC308" s="223"/>
      <c r="AD308" s="223">
        <f t="shared" ref="AD308:AD374" si="30">SUM(AE308:AM308)</f>
        <v>70000000</v>
      </c>
      <c r="AE308" s="223">
        <v>70000000</v>
      </c>
      <c r="AF308" s="223"/>
      <c r="AG308" s="223"/>
      <c r="AH308" s="223"/>
      <c r="AI308" s="223"/>
      <c r="AJ308" s="223"/>
      <c r="AK308" s="223"/>
      <c r="AL308" s="223"/>
      <c r="AM308" s="223"/>
      <c r="AN308" s="223">
        <f t="shared" si="27"/>
        <v>74900000</v>
      </c>
      <c r="AO308" s="223">
        <v>74900000</v>
      </c>
      <c r="AP308" s="223"/>
      <c r="AQ308" s="223"/>
      <c r="AR308" s="223"/>
      <c r="AS308" s="223"/>
      <c r="AT308" s="223"/>
      <c r="AU308" s="223"/>
      <c r="AV308" s="223"/>
      <c r="AW308" s="223"/>
      <c r="AX308" s="223">
        <f t="shared" si="29"/>
        <v>80143000</v>
      </c>
      <c r="AY308" s="223">
        <v>80143000</v>
      </c>
      <c r="AZ308" s="223"/>
      <c r="BA308" s="223"/>
      <c r="BB308" s="223"/>
      <c r="BC308" s="223"/>
      <c r="BD308" s="223"/>
      <c r="BE308" s="223"/>
      <c r="BF308" s="223"/>
      <c r="BG308" s="223"/>
    </row>
    <row r="309" spans="1:59" s="234" customFormat="1" ht="78" hidden="1" x14ac:dyDescent="0.3">
      <c r="A309" s="213">
        <v>306</v>
      </c>
      <c r="B309" s="230" t="str">
        <f>[4]LT!E$5</f>
        <v>LT3. POLOS DE DESARROLLO URBANO PARA LA COMPETITIVIDAD Y EQUIDAD</v>
      </c>
      <c r="C309" s="220" t="str">
        <f>[4]LA!F$14</f>
        <v>LA304. CONECTIVIDAD Y COMPLEMENTARIEDAD REGIONAL DESDE Y HACIA LOS POLOS DE DESARROLLO</v>
      </c>
      <c r="D309" s="220" t="str">
        <f>[4]Pg!$F$33</f>
        <v>Pg30401. Infraestructura para el Desarrollo, Conectividad y Competitividad</v>
      </c>
      <c r="E309" s="220" t="s">
        <v>5110</v>
      </c>
      <c r="F309" s="220" t="s">
        <v>5269</v>
      </c>
      <c r="G309" s="220" t="s">
        <v>1382</v>
      </c>
      <c r="H309" s="220" t="s">
        <v>4686</v>
      </c>
      <c r="I309" s="220" t="s">
        <v>130</v>
      </c>
      <c r="J309" s="220"/>
      <c r="K309" s="225" t="s">
        <v>85</v>
      </c>
      <c r="L309" s="221">
        <v>23</v>
      </c>
      <c r="M309" s="221">
        <v>2020</v>
      </c>
      <c r="N309" s="221">
        <v>53</v>
      </c>
      <c r="O309" s="221">
        <v>33</v>
      </c>
      <c r="P309" s="221">
        <v>39</v>
      </c>
      <c r="Q309" s="221">
        <v>46</v>
      </c>
      <c r="R309" s="222">
        <v>53</v>
      </c>
      <c r="S309" s="223">
        <f t="shared" si="28"/>
        <v>343937214910</v>
      </c>
      <c r="T309" s="223">
        <f t="shared" si="26"/>
        <v>102795367394</v>
      </c>
      <c r="U309" s="223">
        <v>12933662753</v>
      </c>
      <c r="V309" s="223"/>
      <c r="W309" s="223"/>
      <c r="X309" s="223">
        <v>14377927351</v>
      </c>
      <c r="Y309" s="223"/>
      <c r="Z309" s="223"/>
      <c r="AA309" s="223">
        <v>57561582404</v>
      </c>
      <c r="AB309" s="223">
        <v>17922194886</v>
      </c>
      <c r="AC309" s="223"/>
      <c r="AD309" s="223">
        <f t="shared" si="30"/>
        <v>109877162045</v>
      </c>
      <c r="AE309" s="223">
        <v>700000000</v>
      </c>
      <c r="AF309" s="223"/>
      <c r="AG309" s="223"/>
      <c r="AH309" s="223"/>
      <c r="AI309" s="223"/>
      <c r="AJ309" s="223"/>
      <c r="AK309" s="223">
        <f>100000000000-4822723859</f>
        <v>95177276141</v>
      </c>
      <c r="AL309" s="223">
        <v>13999885904</v>
      </c>
      <c r="AM309" s="223"/>
      <c r="AN309" s="223">
        <f t="shared" si="27"/>
        <v>105539685471</v>
      </c>
      <c r="AO309" s="223">
        <v>700000000</v>
      </c>
      <c r="AP309" s="223"/>
      <c r="AQ309" s="223"/>
      <c r="AR309" s="223"/>
      <c r="AS309" s="223"/>
      <c r="AT309" s="223"/>
      <c r="AU309" s="223">
        <f>100000000000-5160314529</f>
        <v>94839685471</v>
      </c>
      <c r="AV309" s="223">
        <v>10000000000</v>
      </c>
      <c r="AW309" s="223"/>
      <c r="AX309" s="223">
        <f t="shared" si="29"/>
        <v>25725000000</v>
      </c>
      <c r="AY309" s="223">
        <v>700000000</v>
      </c>
      <c r="AZ309" s="223">
        <v>20000000000</v>
      </c>
      <c r="BA309" s="223"/>
      <c r="BB309" s="223"/>
      <c r="BC309" s="223"/>
      <c r="BD309" s="223"/>
      <c r="BE309" s="223"/>
      <c r="BF309" s="223">
        <v>5025000000</v>
      </c>
      <c r="BG309" s="223"/>
    </row>
    <row r="310" spans="1:59" s="234" customFormat="1" ht="65" hidden="1" x14ac:dyDescent="0.3">
      <c r="A310" s="213">
        <v>307</v>
      </c>
      <c r="B310" s="230" t="str">
        <f>[4]LT!E$5</f>
        <v>LT3. POLOS DE DESARROLLO URBANO PARA LA COMPETITIVIDAD Y EQUIDAD</v>
      </c>
      <c r="C310" s="220" t="str">
        <f>[4]LA!F$14</f>
        <v>LA304. CONECTIVIDAD Y COMPLEMENTARIEDAD REGIONAL DESDE Y HACIA LOS POLOS DE DESARROLLO</v>
      </c>
      <c r="D310" s="220" t="str">
        <f>[4]Pg!$F$33</f>
        <v>Pg30401. Infraestructura para el Desarrollo, Conectividad y Competitividad</v>
      </c>
      <c r="E310" s="220" t="s">
        <v>5110</v>
      </c>
      <c r="F310" s="220" t="s">
        <v>5269</v>
      </c>
      <c r="G310" s="220" t="s">
        <v>655</v>
      </c>
      <c r="H310" s="220" t="s">
        <v>4687</v>
      </c>
      <c r="I310" s="220" t="s">
        <v>130</v>
      </c>
      <c r="J310" s="220"/>
      <c r="K310" s="225" t="s">
        <v>85</v>
      </c>
      <c r="L310" s="221">
        <v>23</v>
      </c>
      <c r="M310" s="221">
        <v>2020</v>
      </c>
      <c r="N310" s="221">
        <v>75</v>
      </c>
      <c r="O310" s="221">
        <v>59</v>
      </c>
      <c r="P310" s="221">
        <v>63</v>
      </c>
      <c r="Q310" s="221">
        <v>70</v>
      </c>
      <c r="R310" s="222">
        <v>75</v>
      </c>
      <c r="S310" s="223">
        <f t="shared" si="28"/>
        <v>84302948331</v>
      </c>
      <c r="T310" s="223">
        <f t="shared" si="26"/>
        <v>21792948331</v>
      </c>
      <c r="U310" s="223"/>
      <c r="V310" s="223"/>
      <c r="W310" s="223"/>
      <c r="X310" s="223"/>
      <c r="Y310" s="223"/>
      <c r="Z310" s="223"/>
      <c r="AA310" s="223"/>
      <c r="AB310" s="223">
        <f>20714973771+538987280+538987280</f>
        <v>21792948331</v>
      </c>
      <c r="AC310" s="223"/>
      <c r="AD310" s="223">
        <f t="shared" si="30"/>
        <v>15700000000</v>
      </c>
      <c r="AE310" s="223">
        <v>700000000</v>
      </c>
      <c r="AF310" s="223"/>
      <c r="AG310" s="223"/>
      <c r="AH310" s="223"/>
      <c r="AI310" s="223"/>
      <c r="AJ310" s="223"/>
      <c r="AK310" s="223"/>
      <c r="AL310" s="223">
        <v>15000000000</v>
      </c>
      <c r="AM310" s="223"/>
      <c r="AN310" s="223">
        <f t="shared" si="27"/>
        <v>26055000000</v>
      </c>
      <c r="AO310" s="223">
        <v>6000000000</v>
      </c>
      <c r="AP310" s="223"/>
      <c r="AQ310" s="223"/>
      <c r="AR310" s="223"/>
      <c r="AS310" s="223"/>
      <c r="AT310" s="223"/>
      <c r="AU310" s="223"/>
      <c r="AV310" s="223">
        <v>20055000000</v>
      </c>
      <c r="AW310" s="223"/>
      <c r="AX310" s="223">
        <f t="shared" si="29"/>
        <v>20755000000</v>
      </c>
      <c r="AY310" s="223">
        <v>700000000</v>
      </c>
      <c r="AZ310" s="223"/>
      <c r="BA310" s="223"/>
      <c r="BB310" s="223"/>
      <c r="BC310" s="223"/>
      <c r="BD310" s="223"/>
      <c r="BE310" s="223"/>
      <c r="BF310" s="223">
        <v>20055000000</v>
      </c>
      <c r="BG310" s="223"/>
    </row>
    <row r="311" spans="1:59" s="234" customFormat="1" ht="91" hidden="1" x14ac:dyDescent="0.3">
      <c r="A311" s="213">
        <v>308</v>
      </c>
      <c r="B311" s="230" t="str">
        <f>[4]LT!E$5</f>
        <v>LT3. POLOS DE DESARROLLO URBANO PARA LA COMPETITIVIDAD Y EQUIDAD</v>
      </c>
      <c r="C311" s="220" t="str">
        <f>[4]LA!F$14</f>
        <v>LA304. CONECTIVIDAD Y COMPLEMENTARIEDAD REGIONAL DESDE Y HACIA LOS POLOS DE DESARROLLO</v>
      </c>
      <c r="D311" s="220" t="str">
        <f>[4]Pg!$F$33</f>
        <v>Pg30401. Infraestructura para el Desarrollo, Conectividad y Competitividad</v>
      </c>
      <c r="E311" s="220" t="s">
        <v>5110</v>
      </c>
      <c r="F311" s="220" t="s">
        <v>5269</v>
      </c>
      <c r="G311" s="220" t="s">
        <v>657</v>
      </c>
      <c r="H311" s="220" t="s">
        <v>4688</v>
      </c>
      <c r="I311" s="220" t="s">
        <v>130</v>
      </c>
      <c r="J311" s="220"/>
      <c r="K311" s="225" t="s">
        <v>85</v>
      </c>
      <c r="L311" s="221">
        <v>54</v>
      </c>
      <c r="M311" s="221">
        <v>2020</v>
      </c>
      <c r="N311" s="221">
        <v>106</v>
      </c>
      <c r="O311" s="221">
        <v>54</v>
      </c>
      <c r="P311" s="221">
        <v>74</v>
      </c>
      <c r="Q311" s="221">
        <v>94</v>
      </c>
      <c r="R311" s="222">
        <v>106</v>
      </c>
      <c r="S311" s="223">
        <f t="shared" si="28"/>
        <v>35830150000</v>
      </c>
      <c r="T311" s="223">
        <f t="shared" si="26"/>
        <v>0</v>
      </c>
      <c r="U311" s="223"/>
      <c r="V311" s="223"/>
      <c r="W311" s="223"/>
      <c r="X311" s="223"/>
      <c r="Y311" s="223"/>
      <c r="Z311" s="223"/>
      <c r="AA311" s="223"/>
      <c r="AB311" s="223"/>
      <c r="AC311" s="223"/>
      <c r="AD311" s="223">
        <f t="shared" si="30"/>
        <v>9715000000</v>
      </c>
      <c r="AE311" s="223">
        <f>8000000000-985000000-3000000000</f>
        <v>4015000000</v>
      </c>
      <c r="AF311" s="223"/>
      <c r="AG311" s="223"/>
      <c r="AH311" s="223"/>
      <c r="AI311" s="223"/>
      <c r="AJ311" s="223"/>
      <c r="AK311" s="223">
        <v>3000000000</v>
      </c>
      <c r="AL311" s="223">
        <v>2700000000</v>
      </c>
      <c r="AM311" s="223"/>
      <c r="AN311" s="223">
        <f t="shared" si="27"/>
        <v>10700000000</v>
      </c>
      <c r="AO311" s="223">
        <v>5000000000</v>
      </c>
      <c r="AP311" s="223"/>
      <c r="AQ311" s="223"/>
      <c r="AR311" s="223"/>
      <c r="AS311" s="223"/>
      <c r="AT311" s="223"/>
      <c r="AU311" s="223">
        <v>3000000000</v>
      </c>
      <c r="AV311" s="223">
        <v>2700000000</v>
      </c>
      <c r="AW311" s="223"/>
      <c r="AX311" s="223">
        <f t="shared" si="29"/>
        <v>15415150000</v>
      </c>
      <c r="AY311" s="223">
        <f>12600000000-184850000</f>
        <v>12415150000</v>
      </c>
      <c r="AZ311" s="223"/>
      <c r="BA311" s="223"/>
      <c r="BB311" s="223"/>
      <c r="BC311" s="223"/>
      <c r="BD311" s="223"/>
      <c r="BE311" s="223"/>
      <c r="BF311" s="223">
        <v>3000000000</v>
      </c>
      <c r="BG311" s="223"/>
    </row>
    <row r="312" spans="1:59" s="234" customFormat="1" ht="52" hidden="1" x14ac:dyDescent="0.3">
      <c r="A312" s="213">
        <v>309</v>
      </c>
      <c r="B312" s="230" t="str">
        <f>[4]LT!E$5</f>
        <v>LT3. POLOS DE DESARROLLO URBANO PARA LA COMPETITIVIDAD Y EQUIDAD</v>
      </c>
      <c r="C312" s="220" t="str">
        <f>[4]LA!F$14</f>
        <v>LA304. CONECTIVIDAD Y COMPLEMENTARIEDAD REGIONAL DESDE Y HACIA LOS POLOS DE DESARROLLO</v>
      </c>
      <c r="D312" s="220" t="str">
        <f>[4]Pg!$F$33</f>
        <v>Pg30401. Infraestructura para el Desarrollo, Conectividad y Competitividad</v>
      </c>
      <c r="E312" s="220" t="s">
        <v>5110</v>
      </c>
      <c r="F312" s="220" t="s">
        <v>5269</v>
      </c>
      <c r="G312" s="220" t="s">
        <v>659</v>
      </c>
      <c r="H312" s="220" t="s">
        <v>4689</v>
      </c>
      <c r="I312" s="220" t="s">
        <v>130</v>
      </c>
      <c r="J312" s="220"/>
      <c r="K312" s="225" t="s">
        <v>85</v>
      </c>
      <c r="L312" s="221">
        <v>7</v>
      </c>
      <c r="M312" s="221">
        <v>2020</v>
      </c>
      <c r="N312" s="221">
        <v>8</v>
      </c>
      <c r="O312" s="221">
        <v>3</v>
      </c>
      <c r="P312" s="221">
        <v>6</v>
      </c>
      <c r="Q312" s="221">
        <v>7</v>
      </c>
      <c r="R312" s="222">
        <v>8</v>
      </c>
      <c r="S312" s="223">
        <f t="shared" si="28"/>
        <v>6927722822</v>
      </c>
      <c r="T312" s="223">
        <f t="shared" si="26"/>
        <v>3927722822</v>
      </c>
      <c r="U312" s="223">
        <v>3927722822</v>
      </c>
      <c r="V312" s="223"/>
      <c r="W312" s="223"/>
      <c r="X312" s="223"/>
      <c r="Y312" s="223"/>
      <c r="Z312" s="223"/>
      <c r="AA312" s="223"/>
      <c r="AB312" s="223"/>
      <c r="AC312" s="223"/>
      <c r="AD312" s="223">
        <f t="shared" si="30"/>
        <v>2000000000</v>
      </c>
      <c r="AE312" s="223">
        <f>4000000000-2000000000</f>
        <v>2000000000</v>
      </c>
      <c r="AF312" s="223"/>
      <c r="AG312" s="223"/>
      <c r="AH312" s="223"/>
      <c r="AI312" s="223"/>
      <c r="AJ312" s="223"/>
      <c r="AK312" s="223"/>
      <c r="AL312" s="223"/>
      <c r="AM312" s="223"/>
      <c r="AN312" s="223">
        <f t="shared" si="27"/>
        <v>500000000</v>
      </c>
      <c r="AO312" s="223">
        <v>500000000</v>
      </c>
      <c r="AP312" s="223"/>
      <c r="AQ312" s="223"/>
      <c r="AR312" s="223"/>
      <c r="AS312" s="223"/>
      <c r="AT312" s="223"/>
      <c r="AU312" s="223"/>
      <c r="AV312" s="223"/>
      <c r="AW312" s="223"/>
      <c r="AX312" s="223">
        <f t="shared" si="29"/>
        <v>500000000</v>
      </c>
      <c r="AY312" s="223">
        <v>500000000</v>
      </c>
      <c r="AZ312" s="223"/>
      <c r="BA312" s="223"/>
      <c r="BB312" s="223"/>
      <c r="BC312" s="223"/>
      <c r="BD312" s="223"/>
      <c r="BE312" s="223"/>
      <c r="BF312" s="223">
        <v>0</v>
      </c>
      <c r="BG312" s="223"/>
    </row>
    <row r="313" spans="1:59" s="234" customFormat="1" ht="78" hidden="1" x14ac:dyDescent="0.3">
      <c r="A313" s="213">
        <v>310</v>
      </c>
      <c r="B313" s="230" t="str">
        <f>[4]LT!E$5</f>
        <v>LT3. POLOS DE DESARROLLO URBANO PARA LA COMPETITIVIDAD Y EQUIDAD</v>
      </c>
      <c r="C313" s="220" t="str">
        <f>[4]LA!F$14</f>
        <v>LA304. CONECTIVIDAD Y COMPLEMENTARIEDAD REGIONAL DESDE Y HACIA LOS POLOS DE DESARROLLO</v>
      </c>
      <c r="D313" s="220" t="str">
        <f>[4]Pg!$F$33</f>
        <v>Pg30401. Infraestructura para el Desarrollo, Conectividad y Competitividad</v>
      </c>
      <c r="E313" s="220" t="s">
        <v>5110</v>
      </c>
      <c r="F313" s="220" t="s">
        <v>5270</v>
      </c>
      <c r="G313" s="220" t="s">
        <v>1706</v>
      </c>
      <c r="H313" s="220" t="s">
        <v>4690</v>
      </c>
      <c r="I313" s="220" t="s">
        <v>130</v>
      </c>
      <c r="J313" s="220"/>
      <c r="K313" s="225" t="s">
        <v>85</v>
      </c>
      <c r="L313" s="221">
        <v>6</v>
      </c>
      <c r="M313" s="221">
        <v>2019</v>
      </c>
      <c r="N313" s="221">
        <v>15</v>
      </c>
      <c r="O313" s="221">
        <v>4</v>
      </c>
      <c r="P313" s="221">
        <v>8</v>
      </c>
      <c r="Q313" s="221">
        <v>12</v>
      </c>
      <c r="R313" s="222">
        <v>15</v>
      </c>
      <c r="S313" s="223">
        <f t="shared" si="28"/>
        <v>2100000000</v>
      </c>
      <c r="T313" s="223">
        <f t="shared" si="26"/>
        <v>0</v>
      </c>
      <c r="U313" s="223"/>
      <c r="V313" s="223"/>
      <c r="W313" s="223"/>
      <c r="X313" s="223"/>
      <c r="Y313" s="223"/>
      <c r="Z313" s="223"/>
      <c r="AA313" s="223"/>
      <c r="AB313" s="223"/>
      <c r="AC313" s="223"/>
      <c r="AD313" s="223">
        <f t="shared" si="30"/>
        <v>700000000</v>
      </c>
      <c r="AE313" s="223">
        <v>700000000</v>
      </c>
      <c r="AF313" s="223"/>
      <c r="AG313" s="223"/>
      <c r="AH313" s="223"/>
      <c r="AI313" s="223"/>
      <c r="AJ313" s="223"/>
      <c r="AK313" s="223"/>
      <c r="AL313" s="223"/>
      <c r="AM313" s="223"/>
      <c r="AN313" s="223">
        <f t="shared" si="27"/>
        <v>700000000</v>
      </c>
      <c r="AO313" s="223">
        <v>700000000</v>
      </c>
      <c r="AP313" s="223"/>
      <c r="AQ313" s="223"/>
      <c r="AR313" s="223"/>
      <c r="AS313" s="223"/>
      <c r="AT313" s="223"/>
      <c r="AU313" s="223"/>
      <c r="AV313" s="223"/>
      <c r="AW313" s="223"/>
      <c r="AX313" s="223">
        <f t="shared" si="29"/>
        <v>700000000</v>
      </c>
      <c r="AY313" s="223">
        <v>700000000</v>
      </c>
      <c r="AZ313" s="223"/>
      <c r="BA313" s="223"/>
      <c r="BB313" s="223"/>
      <c r="BC313" s="223"/>
      <c r="BD313" s="223"/>
      <c r="BE313" s="223"/>
      <c r="BF313" s="223">
        <v>0</v>
      </c>
      <c r="BG313" s="223"/>
    </row>
    <row r="314" spans="1:59" s="234" customFormat="1" ht="52" hidden="1" x14ac:dyDescent="0.3">
      <c r="A314" s="213">
        <v>311</v>
      </c>
      <c r="B314" s="230" t="str">
        <f>[4]LT!E$5</f>
        <v>LT3. POLOS DE DESARROLLO URBANO PARA LA COMPETITIVIDAD Y EQUIDAD</v>
      </c>
      <c r="C314" s="220" t="str">
        <f>[4]LA!F$14</f>
        <v>LA304. CONECTIVIDAD Y COMPLEMENTARIEDAD REGIONAL DESDE Y HACIA LOS POLOS DE DESARROLLO</v>
      </c>
      <c r="D314" s="220" t="str">
        <f>[4]Pg!$F$33</f>
        <v>Pg30401. Infraestructura para el Desarrollo, Conectividad y Competitividad</v>
      </c>
      <c r="E314" s="220" t="s">
        <v>5110</v>
      </c>
      <c r="F314" s="220" t="s">
        <v>5270</v>
      </c>
      <c r="G314" s="215" t="s">
        <v>1708</v>
      </c>
      <c r="H314" s="220" t="s">
        <v>4691</v>
      </c>
      <c r="I314" s="220" t="s">
        <v>130</v>
      </c>
      <c r="J314" s="220"/>
      <c r="K314" s="225" t="s">
        <v>85</v>
      </c>
      <c r="L314" s="221">
        <v>6</v>
      </c>
      <c r="M314" s="221">
        <v>2019</v>
      </c>
      <c r="N314" s="221">
        <v>8</v>
      </c>
      <c r="O314" s="221">
        <v>0</v>
      </c>
      <c r="P314" s="221">
        <v>2</v>
      </c>
      <c r="Q314" s="221">
        <v>4</v>
      </c>
      <c r="R314" s="222">
        <v>8</v>
      </c>
      <c r="S314" s="223">
        <f t="shared" si="28"/>
        <v>1200000000</v>
      </c>
      <c r="T314" s="223">
        <f t="shared" si="26"/>
        <v>0</v>
      </c>
      <c r="U314" s="223"/>
      <c r="V314" s="223"/>
      <c r="W314" s="223"/>
      <c r="X314" s="223"/>
      <c r="Y314" s="223"/>
      <c r="Z314" s="223"/>
      <c r="AA314" s="223"/>
      <c r="AB314" s="223"/>
      <c r="AC314" s="223"/>
      <c r="AD314" s="223">
        <f t="shared" si="30"/>
        <v>400000000</v>
      </c>
      <c r="AE314" s="223">
        <v>400000000</v>
      </c>
      <c r="AF314" s="223"/>
      <c r="AG314" s="223"/>
      <c r="AH314" s="223"/>
      <c r="AI314" s="223"/>
      <c r="AJ314" s="223"/>
      <c r="AK314" s="223"/>
      <c r="AL314" s="223"/>
      <c r="AM314" s="223"/>
      <c r="AN314" s="223">
        <f t="shared" si="27"/>
        <v>400000000</v>
      </c>
      <c r="AO314" s="223">
        <v>400000000</v>
      </c>
      <c r="AP314" s="223"/>
      <c r="AQ314" s="223"/>
      <c r="AR314" s="223"/>
      <c r="AS314" s="223"/>
      <c r="AT314" s="223"/>
      <c r="AU314" s="223"/>
      <c r="AV314" s="223"/>
      <c r="AW314" s="223"/>
      <c r="AX314" s="223">
        <f t="shared" si="29"/>
        <v>400000000</v>
      </c>
      <c r="AY314" s="223">
        <v>400000000</v>
      </c>
      <c r="AZ314" s="223"/>
      <c r="BA314" s="223"/>
      <c r="BB314" s="223"/>
      <c r="BC314" s="223"/>
      <c r="BD314" s="223"/>
      <c r="BE314" s="223"/>
      <c r="BF314" s="223">
        <v>0</v>
      </c>
      <c r="BG314" s="223"/>
    </row>
    <row r="315" spans="1:59" s="234" customFormat="1" ht="52" hidden="1" x14ac:dyDescent="0.3">
      <c r="A315" s="213">
        <v>312</v>
      </c>
      <c r="B315" s="230" t="str">
        <f>[4]LT!E$5</f>
        <v>LT3. POLOS DE DESARROLLO URBANO PARA LA COMPETITIVIDAD Y EQUIDAD</v>
      </c>
      <c r="C315" s="220" t="str">
        <f>[4]LA!F$14</f>
        <v>LA304. CONECTIVIDAD Y COMPLEMENTARIEDAD REGIONAL DESDE Y HACIA LOS POLOS DE DESARROLLO</v>
      </c>
      <c r="D315" s="220" t="str">
        <f>[4]Pg!$F$34</f>
        <v>Pg30402. Transformación Científica, Digital e Innovadora</v>
      </c>
      <c r="E315" s="220" t="s">
        <v>5111</v>
      </c>
      <c r="F315" s="220" t="s">
        <v>5271</v>
      </c>
      <c r="G315" s="220" t="s">
        <v>670</v>
      </c>
      <c r="H315" s="220" t="s">
        <v>4692</v>
      </c>
      <c r="I315" s="220" t="s">
        <v>672</v>
      </c>
      <c r="J315" s="220"/>
      <c r="K315" s="220" t="s">
        <v>85</v>
      </c>
      <c r="L315" s="221">
        <v>10000</v>
      </c>
      <c r="M315" s="221">
        <v>2019</v>
      </c>
      <c r="N315" s="221">
        <v>2000</v>
      </c>
      <c r="O315" s="221">
        <v>500</v>
      </c>
      <c r="P315" s="221">
        <v>1100</v>
      </c>
      <c r="Q315" s="221">
        <v>1700</v>
      </c>
      <c r="R315" s="222">
        <v>2000</v>
      </c>
      <c r="S315" s="223">
        <f t="shared" si="28"/>
        <v>2496000000</v>
      </c>
      <c r="T315" s="223">
        <f t="shared" si="26"/>
        <v>624000000</v>
      </c>
      <c r="U315" s="223"/>
      <c r="V315" s="223"/>
      <c r="W315" s="223"/>
      <c r="X315" s="223"/>
      <c r="Y315" s="223"/>
      <c r="Z315" s="223"/>
      <c r="AA315" s="223"/>
      <c r="AB315" s="223"/>
      <c r="AC315" s="223">
        <v>624000000</v>
      </c>
      <c r="AD315" s="223">
        <f t="shared" si="30"/>
        <v>624000000</v>
      </c>
      <c r="AE315" s="223"/>
      <c r="AF315" s="223"/>
      <c r="AG315" s="223"/>
      <c r="AH315" s="223"/>
      <c r="AI315" s="223"/>
      <c r="AJ315" s="223"/>
      <c r="AK315" s="223"/>
      <c r="AL315" s="223"/>
      <c r="AM315" s="223">
        <v>624000000</v>
      </c>
      <c r="AN315" s="223">
        <f t="shared" si="27"/>
        <v>624000000</v>
      </c>
      <c r="AO315" s="223"/>
      <c r="AP315" s="223"/>
      <c r="AQ315" s="223"/>
      <c r="AR315" s="223"/>
      <c r="AS315" s="223"/>
      <c r="AT315" s="223"/>
      <c r="AU315" s="223"/>
      <c r="AV315" s="223"/>
      <c r="AW315" s="223">
        <v>624000000</v>
      </c>
      <c r="AX315" s="223">
        <f t="shared" si="29"/>
        <v>624000000</v>
      </c>
      <c r="AY315" s="223"/>
      <c r="AZ315" s="223"/>
      <c r="BA315" s="223"/>
      <c r="BB315" s="223"/>
      <c r="BC315" s="223"/>
      <c r="BD315" s="223"/>
      <c r="BE315" s="223"/>
      <c r="BF315" s="223">
        <v>0</v>
      </c>
      <c r="BG315" s="223">
        <v>624000000</v>
      </c>
    </row>
    <row r="316" spans="1:59" s="234" customFormat="1" ht="52" hidden="1" x14ac:dyDescent="0.3">
      <c r="A316" s="213">
        <v>313</v>
      </c>
      <c r="B316" s="230" t="str">
        <f>[4]LT!E$5</f>
        <v>LT3. POLOS DE DESARROLLO URBANO PARA LA COMPETITIVIDAD Y EQUIDAD</v>
      </c>
      <c r="C316" s="220" t="str">
        <f>[4]LA!F$14</f>
        <v>LA304. CONECTIVIDAD Y COMPLEMENTARIEDAD REGIONAL DESDE Y HACIA LOS POLOS DE DESARROLLO</v>
      </c>
      <c r="D316" s="220" t="str">
        <f>[4]Pg!$F$34</f>
        <v>Pg30402. Transformación Científica, Digital e Innovadora</v>
      </c>
      <c r="E316" s="220" t="s">
        <v>5111</v>
      </c>
      <c r="F316" s="220" t="s">
        <v>5271</v>
      </c>
      <c r="G316" s="220" t="s">
        <v>1383</v>
      </c>
      <c r="H316" s="220" t="s">
        <v>4693</v>
      </c>
      <c r="I316" s="220" t="s">
        <v>672</v>
      </c>
      <c r="J316" s="220"/>
      <c r="K316" s="220" t="s">
        <v>85</v>
      </c>
      <c r="L316" s="221">
        <v>274</v>
      </c>
      <c r="M316" s="221">
        <v>2019</v>
      </c>
      <c r="N316" s="221">
        <v>83</v>
      </c>
      <c r="O316" s="221">
        <v>19</v>
      </c>
      <c r="P316" s="221">
        <v>40</v>
      </c>
      <c r="Q316" s="221">
        <v>63</v>
      </c>
      <c r="R316" s="222">
        <v>83</v>
      </c>
      <c r="S316" s="223">
        <f t="shared" si="28"/>
        <v>443000000</v>
      </c>
      <c r="T316" s="223">
        <f t="shared" si="26"/>
        <v>110750000</v>
      </c>
      <c r="U316" s="223"/>
      <c r="V316" s="223"/>
      <c r="W316" s="223"/>
      <c r="X316" s="223"/>
      <c r="Y316" s="223"/>
      <c r="Z316" s="223"/>
      <c r="AA316" s="223"/>
      <c r="AB316" s="223"/>
      <c r="AC316" s="223">
        <v>110750000</v>
      </c>
      <c r="AD316" s="223">
        <f t="shared" si="30"/>
        <v>110750000</v>
      </c>
      <c r="AE316" s="223"/>
      <c r="AF316" s="223"/>
      <c r="AG316" s="223"/>
      <c r="AH316" s="223"/>
      <c r="AI316" s="223"/>
      <c r="AJ316" s="223"/>
      <c r="AK316" s="223"/>
      <c r="AL316" s="223"/>
      <c r="AM316" s="223">
        <v>110750000</v>
      </c>
      <c r="AN316" s="223">
        <f t="shared" si="27"/>
        <v>110750000</v>
      </c>
      <c r="AO316" s="223"/>
      <c r="AP316" s="223"/>
      <c r="AQ316" s="223"/>
      <c r="AR316" s="223"/>
      <c r="AS316" s="223"/>
      <c r="AT316" s="223"/>
      <c r="AU316" s="223"/>
      <c r="AV316" s="223"/>
      <c r="AW316" s="223">
        <v>110750000</v>
      </c>
      <c r="AX316" s="223">
        <f t="shared" si="29"/>
        <v>110750000</v>
      </c>
      <c r="AY316" s="223"/>
      <c r="AZ316" s="223"/>
      <c r="BA316" s="223"/>
      <c r="BB316" s="223"/>
      <c r="BC316" s="223"/>
      <c r="BD316" s="223"/>
      <c r="BE316" s="223"/>
      <c r="BF316" s="223">
        <v>0</v>
      </c>
      <c r="BG316" s="223">
        <v>110750000</v>
      </c>
    </row>
    <row r="317" spans="1:59" s="234" customFormat="1" ht="65" hidden="1" x14ac:dyDescent="0.3">
      <c r="A317" s="213">
        <v>314</v>
      </c>
      <c r="B317" s="230" t="str">
        <f>[4]LT!E$5</f>
        <v>LT3. POLOS DE DESARROLLO URBANO PARA LA COMPETITIVIDAD Y EQUIDAD</v>
      </c>
      <c r="C317" s="220" t="str">
        <f>[4]LA!F$14</f>
        <v>LA304. CONECTIVIDAD Y COMPLEMENTARIEDAD REGIONAL DESDE Y HACIA LOS POLOS DE DESARROLLO</v>
      </c>
      <c r="D317" s="220" t="str">
        <f>[4]Pg!$F$35</f>
        <v>Pg30403. Divulgación de la Estrategia de Movilidad Segura en el Departamento del Valle del Cauca</v>
      </c>
      <c r="E317" s="220" t="s">
        <v>5112</v>
      </c>
      <c r="F317" s="220" t="s">
        <v>5272</v>
      </c>
      <c r="G317" s="220" t="s">
        <v>677</v>
      </c>
      <c r="H317" s="220" t="s">
        <v>4694</v>
      </c>
      <c r="I317" s="220" t="s">
        <v>678</v>
      </c>
      <c r="J317" s="220"/>
      <c r="K317" s="220" t="s">
        <v>85</v>
      </c>
      <c r="L317" s="236">
        <v>460800</v>
      </c>
      <c r="M317" s="221">
        <v>2019</v>
      </c>
      <c r="N317" s="221">
        <v>600000</v>
      </c>
      <c r="O317" s="221">
        <v>10000</v>
      </c>
      <c r="P317" s="221">
        <v>230000</v>
      </c>
      <c r="Q317" s="221">
        <v>380000</v>
      </c>
      <c r="R317" s="222">
        <v>600000</v>
      </c>
      <c r="S317" s="223">
        <f t="shared" si="28"/>
        <v>10950000000</v>
      </c>
      <c r="T317" s="223">
        <f t="shared" si="26"/>
        <v>1540000000</v>
      </c>
      <c r="U317" s="223">
        <v>1540000000</v>
      </c>
      <c r="V317" s="223"/>
      <c r="W317" s="223"/>
      <c r="X317" s="223"/>
      <c r="Y317" s="223"/>
      <c r="Z317" s="223"/>
      <c r="AA317" s="223"/>
      <c r="AB317" s="223"/>
      <c r="AC317" s="223"/>
      <c r="AD317" s="223">
        <f t="shared" si="30"/>
        <v>2970000000</v>
      </c>
      <c r="AE317" s="223">
        <v>549800000</v>
      </c>
      <c r="AF317" s="223"/>
      <c r="AG317" s="223"/>
      <c r="AH317" s="223"/>
      <c r="AI317" s="223"/>
      <c r="AJ317" s="223"/>
      <c r="AK317" s="223"/>
      <c r="AL317" s="223">
        <v>2420200000</v>
      </c>
      <c r="AM317" s="223"/>
      <c r="AN317" s="223">
        <f t="shared" si="27"/>
        <v>3170000000</v>
      </c>
      <c r="AO317" s="223">
        <v>597386000</v>
      </c>
      <c r="AP317" s="223"/>
      <c r="AQ317" s="223"/>
      <c r="AR317" s="223"/>
      <c r="AS317" s="223"/>
      <c r="AT317" s="223"/>
      <c r="AU317" s="223"/>
      <c r="AV317" s="223">
        <v>2572614000</v>
      </c>
      <c r="AW317" s="223"/>
      <c r="AX317" s="223">
        <f t="shared" si="29"/>
        <v>3270000000</v>
      </c>
      <c r="AY317" s="223">
        <v>670124600</v>
      </c>
      <c r="AZ317" s="223"/>
      <c r="BA317" s="223"/>
      <c r="BB317" s="223"/>
      <c r="BC317" s="223"/>
      <c r="BD317" s="223"/>
      <c r="BE317" s="223"/>
      <c r="BF317" s="223">
        <v>2599875400</v>
      </c>
      <c r="BG317" s="223"/>
    </row>
    <row r="318" spans="1:59" s="234" customFormat="1" ht="65" hidden="1" x14ac:dyDescent="0.3">
      <c r="A318" s="213">
        <v>315</v>
      </c>
      <c r="B318" s="230" t="str">
        <f>[4]LT!E$5</f>
        <v>LT3. POLOS DE DESARROLLO URBANO PARA LA COMPETITIVIDAD Y EQUIDAD</v>
      </c>
      <c r="C318" s="220" t="str">
        <f>[4]LA!F$14</f>
        <v>LA304. CONECTIVIDAD Y COMPLEMENTARIEDAD REGIONAL DESDE Y HACIA LOS POLOS DE DESARROLLO</v>
      </c>
      <c r="D318" s="220" t="str">
        <f>[4]Pg!$F$35</f>
        <v>Pg30403. Divulgación de la Estrategia de Movilidad Segura en el Departamento del Valle del Cauca</v>
      </c>
      <c r="E318" s="220" t="s">
        <v>5112</v>
      </c>
      <c r="F318" s="220" t="s">
        <v>5272</v>
      </c>
      <c r="G318" s="220" t="s">
        <v>1714</v>
      </c>
      <c r="H318" s="220" t="s">
        <v>4695</v>
      </c>
      <c r="I318" s="220" t="s">
        <v>678</v>
      </c>
      <c r="J318" s="220"/>
      <c r="K318" s="220" t="s">
        <v>77</v>
      </c>
      <c r="L318" s="221">
        <v>21</v>
      </c>
      <c r="M318" s="221">
        <v>2019</v>
      </c>
      <c r="N318" s="221">
        <v>21</v>
      </c>
      <c r="O318" s="221">
        <v>21</v>
      </c>
      <c r="P318" s="221">
        <v>21</v>
      </c>
      <c r="Q318" s="221">
        <v>21</v>
      </c>
      <c r="R318" s="222">
        <v>21</v>
      </c>
      <c r="S318" s="223">
        <f t="shared" si="28"/>
        <v>3922078000</v>
      </c>
      <c r="T318" s="223">
        <f t="shared" si="26"/>
        <v>222078000</v>
      </c>
      <c r="U318" s="223">
        <v>222078000</v>
      </c>
      <c r="V318" s="223"/>
      <c r="W318" s="223"/>
      <c r="X318" s="223"/>
      <c r="Y318" s="223"/>
      <c r="Z318" s="223"/>
      <c r="AA318" s="223"/>
      <c r="AB318" s="223"/>
      <c r="AC318" s="223"/>
      <c r="AD318" s="223">
        <f t="shared" si="30"/>
        <v>1100000000</v>
      </c>
      <c r="AE318" s="223">
        <v>100000000</v>
      </c>
      <c r="AF318" s="223"/>
      <c r="AG318" s="223"/>
      <c r="AH318" s="223"/>
      <c r="AI318" s="223"/>
      <c r="AJ318" s="223"/>
      <c r="AK318" s="223"/>
      <c r="AL318" s="223">
        <v>1000000000</v>
      </c>
      <c r="AM318" s="223"/>
      <c r="AN318" s="223">
        <f t="shared" si="27"/>
        <v>1300000000</v>
      </c>
      <c r="AO318" s="223">
        <v>100000000</v>
      </c>
      <c r="AP318" s="223"/>
      <c r="AQ318" s="223"/>
      <c r="AR318" s="223"/>
      <c r="AS318" s="223"/>
      <c r="AT318" s="223"/>
      <c r="AU318" s="223"/>
      <c r="AV318" s="223">
        <v>1200000000</v>
      </c>
      <c r="AW318" s="223"/>
      <c r="AX318" s="223">
        <f t="shared" si="29"/>
        <v>1300000000</v>
      </c>
      <c r="AY318" s="223">
        <v>100000000</v>
      </c>
      <c r="AZ318" s="223"/>
      <c r="BA318" s="223"/>
      <c r="BB318" s="223"/>
      <c r="BC318" s="223"/>
      <c r="BD318" s="223"/>
      <c r="BE318" s="223"/>
      <c r="BF318" s="223">
        <v>1200000000</v>
      </c>
      <c r="BG318" s="223"/>
    </row>
    <row r="319" spans="1:59" s="234" customFormat="1" ht="65" hidden="1" x14ac:dyDescent="0.3">
      <c r="A319" s="213">
        <v>316</v>
      </c>
      <c r="B319" s="230" t="str">
        <f>[4]LT!E$5</f>
        <v>LT3. POLOS DE DESARROLLO URBANO PARA LA COMPETITIVIDAD Y EQUIDAD</v>
      </c>
      <c r="C319" s="220" t="str">
        <f>[4]LA!F$14</f>
        <v>LA304. CONECTIVIDAD Y COMPLEMENTARIEDAD REGIONAL DESDE Y HACIA LOS POLOS DE DESARROLLO</v>
      </c>
      <c r="D319" s="220" t="str">
        <f>[4]Pg!$F$35</f>
        <v>Pg30403. Divulgación de la Estrategia de Movilidad Segura en el Departamento del Valle del Cauca</v>
      </c>
      <c r="E319" s="220" t="s">
        <v>5112</v>
      </c>
      <c r="F319" s="220" t="s">
        <v>5272</v>
      </c>
      <c r="G319" s="220" t="s">
        <v>680</v>
      </c>
      <c r="H319" s="220" t="s">
        <v>4696</v>
      </c>
      <c r="I319" s="220" t="s">
        <v>678</v>
      </c>
      <c r="J319" s="220"/>
      <c r="K319" s="220" t="s">
        <v>85</v>
      </c>
      <c r="L319" s="221">
        <v>2</v>
      </c>
      <c r="M319" s="221">
        <v>2019</v>
      </c>
      <c r="N319" s="221">
        <v>6</v>
      </c>
      <c r="O319" s="221">
        <v>0</v>
      </c>
      <c r="P319" s="221">
        <v>2</v>
      </c>
      <c r="Q319" s="221">
        <v>4</v>
      </c>
      <c r="R319" s="222">
        <v>6</v>
      </c>
      <c r="S319" s="223">
        <f t="shared" si="28"/>
        <v>1098000000</v>
      </c>
      <c r="T319" s="223">
        <f t="shared" si="26"/>
        <v>0</v>
      </c>
      <c r="U319" s="223"/>
      <c r="V319" s="223"/>
      <c r="W319" s="223"/>
      <c r="X319" s="223"/>
      <c r="Y319" s="223"/>
      <c r="Z319" s="223"/>
      <c r="AA319" s="223"/>
      <c r="AB319" s="223"/>
      <c r="AC319" s="223"/>
      <c r="AD319" s="223">
        <f t="shared" si="30"/>
        <v>390000000</v>
      </c>
      <c r="AE319" s="223"/>
      <c r="AF319" s="223"/>
      <c r="AG319" s="223"/>
      <c r="AH319" s="223"/>
      <c r="AI319" s="223"/>
      <c r="AJ319" s="223"/>
      <c r="AK319" s="223"/>
      <c r="AL319" s="223">
        <v>390000000</v>
      </c>
      <c r="AM319" s="223"/>
      <c r="AN319" s="223">
        <f t="shared" si="27"/>
        <v>308000000</v>
      </c>
      <c r="AO319" s="223"/>
      <c r="AP319" s="223"/>
      <c r="AQ319" s="223"/>
      <c r="AR319" s="223"/>
      <c r="AS319" s="223"/>
      <c r="AT319" s="223"/>
      <c r="AU319" s="223"/>
      <c r="AV319" s="223">
        <v>308000000</v>
      </c>
      <c r="AW319" s="223"/>
      <c r="AX319" s="223">
        <f t="shared" si="29"/>
        <v>400000000</v>
      </c>
      <c r="AY319" s="223"/>
      <c r="AZ319" s="223"/>
      <c r="BA319" s="223"/>
      <c r="BB319" s="223"/>
      <c r="BC319" s="223"/>
      <c r="BD319" s="223"/>
      <c r="BE319" s="223"/>
      <c r="BF319" s="223">
        <v>400000000</v>
      </c>
      <c r="BG319" s="223"/>
    </row>
    <row r="320" spans="1:59" s="234" customFormat="1" ht="65" hidden="1" x14ac:dyDescent="0.3">
      <c r="A320" s="213">
        <v>317</v>
      </c>
      <c r="B320" s="230" t="str">
        <f>[4]LT!E$5</f>
        <v>LT3. POLOS DE DESARROLLO URBANO PARA LA COMPETITIVIDAD Y EQUIDAD</v>
      </c>
      <c r="C320" s="220" t="str">
        <f>[4]LA!F$14</f>
        <v>LA304. CONECTIVIDAD Y COMPLEMENTARIEDAD REGIONAL DESDE Y HACIA LOS POLOS DE DESARROLLO</v>
      </c>
      <c r="D320" s="220" t="str">
        <f>[4]Pg!$F$35</f>
        <v>Pg30403. Divulgación de la Estrategia de Movilidad Segura en el Departamento del Valle del Cauca</v>
      </c>
      <c r="E320" s="220" t="s">
        <v>5112</v>
      </c>
      <c r="F320" s="220" t="s">
        <v>5272</v>
      </c>
      <c r="G320" s="220" t="s">
        <v>681</v>
      </c>
      <c r="H320" s="220" t="s">
        <v>4697</v>
      </c>
      <c r="I320" s="220" t="s">
        <v>678</v>
      </c>
      <c r="J320" s="220"/>
      <c r="K320" s="220" t="s">
        <v>77</v>
      </c>
      <c r="L320" s="221">
        <v>21</v>
      </c>
      <c r="M320" s="221">
        <v>2019</v>
      </c>
      <c r="N320" s="221">
        <v>21</v>
      </c>
      <c r="O320" s="221">
        <v>21</v>
      </c>
      <c r="P320" s="221">
        <v>21</v>
      </c>
      <c r="Q320" s="221">
        <v>21</v>
      </c>
      <c r="R320" s="222">
        <v>21</v>
      </c>
      <c r="S320" s="223">
        <f t="shared" si="28"/>
        <v>1100000000</v>
      </c>
      <c r="T320" s="223">
        <f t="shared" si="26"/>
        <v>800000000</v>
      </c>
      <c r="U320" s="223"/>
      <c r="V320" s="223"/>
      <c r="W320" s="223"/>
      <c r="X320" s="223"/>
      <c r="Y320" s="223"/>
      <c r="Z320" s="223"/>
      <c r="AA320" s="223"/>
      <c r="AB320" s="223">
        <v>800000000</v>
      </c>
      <c r="AC320" s="223"/>
      <c r="AD320" s="223">
        <f t="shared" si="30"/>
        <v>100000000</v>
      </c>
      <c r="AE320" s="223"/>
      <c r="AF320" s="223"/>
      <c r="AG320" s="223"/>
      <c r="AH320" s="223">
        <v>100000000</v>
      </c>
      <c r="AI320" s="223"/>
      <c r="AJ320" s="223"/>
      <c r="AK320" s="223"/>
      <c r="AL320" s="223"/>
      <c r="AM320" s="223"/>
      <c r="AN320" s="223">
        <f t="shared" si="27"/>
        <v>100000000</v>
      </c>
      <c r="AO320" s="223"/>
      <c r="AP320" s="223"/>
      <c r="AQ320" s="223"/>
      <c r="AR320" s="223">
        <v>100000000</v>
      </c>
      <c r="AS320" s="223"/>
      <c r="AT320" s="223"/>
      <c r="AU320" s="223"/>
      <c r="AV320" s="223"/>
      <c r="AW320" s="223"/>
      <c r="AX320" s="223">
        <f t="shared" si="29"/>
        <v>100000000</v>
      </c>
      <c r="AY320" s="223"/>
      <c r="AZ320" s="223"/>
      <c r="BA320" s="223"/>
      <c r="BB320" s="223">
        <v>100000000</v>
      </c>
      <c r="BC320" s="223"/>
      <c r="BD320" s="223"/>
      <c r="BE320" s="223"/>
      <c r="BF320" s="223">
        <v>0</v>
      </c>
      <c r="BG320" s="223"/>
    </row>
    <row r="321" spans="1:59" s="234" customFormat="1" ht="65" hidden="1" x14ac:dyDescent="0.3">
      <c r="A321" s="213">
        <v>318</v>
      </c>
      <c r="B321" s="230" t="str">
        <f>[4]LT!E$5</f>
        <v>LT3. POLOS DE DESARROLLO URBANO PARA LA COMPETITIVIDAD Y EQUIDAD</v>
      </c>
      <c r="C321" s="220" t="str">
        <f>[4]LA!F$14</f>
        <v>LA304. CONECTIVIDAD Y COMPLEMENTARIEDAD REGIONAL DESDE Y HACIA LOS POLOS DE DESARROLLO</v>
      </c>
      <c r="D321" s="220" t="str">
        <f>[4]Pg!$F$35</f>
        <v>Pg30403. Divulgación de la Estrategia de Movilidad Segura en el Departamento del Valle del Cauca</v>
      </c>
      <c r="E321" s="220" t="s">
        <v>5112</v>
      </c>
      <c r="F321" s="220" t="s">
        <v>5272</v>
      </c>
      <c r="G321" s="220" t="s">
        <v>1717</v>
      </c>
      <c r="H321" s="220" t="s">
        <v>4698</v>
      </c>
      <c r="I321" s="220" t="s">
        <v>678</v>
      </c>
      <c r="J321" s="220"/>
      <c r="K321" s="220" t="s">
        <v>85</v>
      </c>
      <c r="L321" s="221">
        <v>6</v>
      </c>
      <c r="M321" s="221">
        <v>2019</v>
      </c>
      <c r="N321" s="221">
        <v>6</v>
      </c>
      <c r="O321" s="221">
        <v>0</v>
      </c>
      <c r="P321" s="221">
        <v>2</v>
      </c>
      <c r="Q321" s="221">
        <v>4</v>
      </c>
      <c r="R321" s="222">
        <v>6</v>
      </c>
      <c r="S321" s="223">
        <f t="shared" si="28"/>
        <v>900000000</v>
      </c>
      <c r="T321" s="223">
        <f t="shared" si="26"/>
        <v>0</v>
      </c>
      <c r="U321" s="223"/>
      <c r="V321" s="223"/>
      <c r="W321" s="223"/>
      <c r="X321" s="223"/>
      <c r="Y321" s="223"/>
      <c r="Z321" s="223"/>
      <c r="AA321" s="223"/>
      <c r="AB321" s="223"/>
      <c r="AC321" s="223"/>
      <c r="AD321" s="223">
        <f t="shared" si="30"/>
        <v>300000000</v>
      </c>
      <c r="AE321" s="223"/>
      <c r="AF321" s="223"/>
      <c r="AG321" s="223"/>
      <c r="AH321" s="223">
        <v>300000000</v>
      </c>
      <c r="AI321" s="223"/>
      <c r="AJ321" s="223"/>
      <c r="AK321" s="223"/>
      <c r="AL321" s="223"/>
      <c r="AM321" s="223"/>
      <c r="AN321" s="223">
        <f t="shared" si="27"/>
        <v>300000000</v>
      </c>
      <c r="AO321" s="223"/>
      <c r="AP321" s="223"/>
      <c r="AQ321" s="223"/>
      <c r="AR321" s="223"/>
      <c r="AS321" s="223"/>
      <c r="AT321" s="223"/>
      <c r="AU321" s="223"/>
      <c r="AV321" s="223">
        <v>300000000</v>
      </c>
      <c r="AW321" s="223"/>
      <c r="AX321" s="223">
        <f t="shared" si="29"/>
        <v>300000000</v>
      </c>
      <c r="AY321" s="223"/>
      <c r="AZ321" s="223"/>
      <c r="BA321" s="223"/>
      <c r="BB321" s="223"/>
      <c r="BC321" s="223"/>
      <c r="BD321" s="223"/>
      <c r="BE321" s="223"/>
      <c r="BF321" s="223">
        <v>300000000</v>
      </c>
      <c r="BG321" s="223"/>
    </row>
    <row r="322" spans="1:59" s="234" customFormat="1" ht="52" hidden="1" x14ac:dyDescent="0.3">
      <c r="A322" s="213">
        <v>319</v>
      </c>
      <c r="B322" s="230" t="str">
        <f>[4]LT!E$5</f>
        <v>LT3. POLOS DE DESARROLLO URBANO PARA LA COMPETITIVIDAD Y EQUIDAD</v>
      </c>
      <c r="C322" s="220" t="str">
        <f>[4]LA!F$14</f>
        <v>LA304. CONECTIVIDAD Y COMPLEMENTARIEDAD REGIONAL DESDE Y HACIA LOS POLOS DE DESARROLLO</v>
      </c>
      <c r="D322" s="220" t="str">
        <f>[4]Pg!$F$35</f>
        <v>Pg30403. Divulgación de la Estrategia de Movilidad Segura en el Departamento del Valle del Cauca</v>
      </c>
      <c r="E322" s="220" t="s">
        <v>5112</v>
      </c>
      <c r="F322" s="220" t="s">
        <v>5273</v>
      </c>
      <c r="G322" s="220" t="s">
        <v>684</v>
      </c>
      <c r="H322" s="220" t="s">
        <v>4699</v>
      </c>
      <c r="I322" s="220" t="s">
        <v>678</v>
      </c>
      <c r="J322" s="220"/>
      <c r="K322" s="220" t="s">
        <v>85</v>
      </c>
      <c r="L322" s="221">
        <v>0</v>
      </c>
      <c r="M322" s="221">
        <v>2019</v>
      </c>
      <c r="N322" s="221">
        <v>1</v>
      </c>
      <c r="O322" s="221">
        <v>0.25</v>
      </c>
      <c r="P322" s="221" t="s">
        <v>685</v>
      </c>
      <c r="Q322" s="221">
        <v>0.75</v>
      </c>
      <c r="R322" s="222">
        <v>1</v>
      </c>
      <c r="S322" s="223">
        <f t="shared" si="28"/>
        <v>130000000</v>
      </c>
      <c r="T322" s="223">
        <f t="shared" si="26"/>
        <v>100000000</v>
      </c>
      <c r="U322" s="223">
        <v>100000000</v>
      </c>
      <c r="V322" s="223"/>
      <c r="W322" s="223"/>
      <c r="X322" s="223"/>
      <c r="Y322" s="223"/>
      <c r="Z322" s="223"/>
      <c r="AA322" s="223"/>
      <c r="AB322" s="223"/>
      <c r="AC322" s="223"/>
      <c r="AD322" s="223">
        <f t="shared" si="30"/>
        <v>10000000</v>
      </c>
      <c r="AE322" s="223">
        <v>10000000</v>
      </c>
      <c r="AF322" s="223"/>
      <c r="AG322" s="223"/>
      <c r="AH322" s="223"/>
      <c r="AI322" s="223"/>
      <c r="AJ322" s="223"/>
      <c r="AK322" s="223"/>
      <c r="AL322" s="223"/>
      <c r="AM322" s="223"/>
      <c r="AN322" s="223">
        <f t="shared" si="27"/>
        <v>10000000</v>
      </c>
      <c r="AO322" s="223">
        <v>10000000</v>
      </c>
      <c r="AP322" s="223"/>
      <c r="AQ322" s="223"/>
      <c r="AR322" s="223"/>
      <c r="AS322" s="223"/>
      <c r="AT322" s="223"/>
      <c r="AU322" s="223"/>
      <c r="AV322" s="223"/>
      <c r="AW322" s="223"/>
      <c r="AX322" s="223">
        <f t="shared" si="29"/>
        <v>10000000</v>
      </c>
      <c r="AY322" s="223">
        <v>10000000</v>
      </c>
      <c r="AZ322" s="223"/>
      <c r="BA322" s="223"/>
      <c r="BB322" s="223"/>
      <c r="BC322" s="223"/>
      <c r="BD322" s="223"/>
      <c r="BE322" s="223"/>
      <c r="BF322" s="223">
        <v>0</v>
      </c>
      <c r="BG322" s="223"/>
    </row>
    <row r="323" spans="1:59" s="234" customFormat="1" ht="78" hidden="1" x14ac:dyDescent="0.3">
      <c r="A323" s="213">
        <v>320</v>
      </c>
      <c r="B323" s="230" t="str">
        <f>[4]LT!E$6</f>
        <v>LT4. VALLE, DEPARTAMENTO VERDE Y SOSTENIBLE</v>
      </c>
      <c r="C323" s="220" t="str">
        <f>[4]LA!F$15</f>
        <v>LA401. VALLE BIODIVERSO, PROTEGIDO Y SOSTENIBLE</v>
      </c>
      <c r="D323" s="220" t="str">
        <f>[4]Pg!$F$36</f>
        <v>Pg40101. Gestión Integral de la Biodiversidad y sus Servicios Ecosistémicos</v>
      </c>
      <c r="E323" s="220" t="s">
        <v>5113</v>
      </c>
      <c r="F323" s="220" t="s">
        <v>5274</v>
      </c>
      <c r="G323" s="220" t="s">
        <v>689</v>
      </c>
      <c r="H323" s="220" t="s">
        <v>4700</v>
      </c>
      <c r="I323" s="220" t="s">
        <v>317</v>
      </c>
      <c r="J323" s="220"/>
      <c r="K323" s="220" t="s">
        <v>85</v>
      </c>
      <c r="L323" s="221">
        <v>0</v>
      </c>
      <c r="M323" s="221">
        <v>2019</v>
      </c>
      <c r="N323" s="221">
        <v>3</v>
      </c>
      <c r="O323" s="221">
        <v>0</v>
      </c>
      <c r="P323" s="221">
        <v>2</v>
      </c>
      <c r="Q323" s="221">
        <v>3</v>
      </c>
      <c r="R323" s="222">
        <v>3</v>
      </c>
      <c r="S323" s="223">
        <f t="shared" si="28"/>
        <v>96278922</v>
      </c>
      <c r="T323" s="223">
        <f t="shared" si="26"/>
        <v>0</v>
      </c>
      <c r="U323" s="223"/>
      <c r="V323" s="223"/>
      <c r="W323" s="223"/>
      <c r="X323" s="223"/>
      <c r="Y323" s="223"/>
      <c r="Z323" s="223"/>
      <c r="AA323" s="223"/>
      <c r="AB323" s="223"/>
      <c r="AC323" s="223"/>
      <c r="AD323" s="223">
        <f t="shared" si="30"/>
        <v>31456311</v>
      </c>
      <c r="AE323" s="223"/>
      <c r="AF323" s="223"/>
      <c r="AG323" s="223"/>
      <c r="AH323" s="223"/>
      <c r="AI323" s="223"/>
      <c r="AJ323" s="223"/>
      <c r="AK323" s="223"/>
      <c r="AL323" s="223">
        <v>31456311</v>
      </c>
      <c r="AM323" s="223"/>
      <c r="AN323" s="223">
        <f t="shared" si="27"/>
        <v>34822611</v>
      </c>
      <c r="AO323" s="223">
        <v>34822611</v>
      </c>
      <c r="AP323" s="223"/>
      <c r="AQ323" s="223"/>
      <c r="AR323" s="223"/>
      <c r="AS323" s="223"/>
      <c r="AT323" s="223"/>
      <c r="AU323" s="223"/>
      <c r="AV323" s="223"/>
      <c r="AW323" s="223"/>
      <c r="AX323" s="223">
        <f t="shared" si="29"/>
        <v>30000000</v>
      </c>
      <c r="AY323" s="223">
        <v>30000000</v>
      </c>
      <c r="AZ323" s="223"/>
      <c r="BA323" s="223"/>
      <c r="BB323" s="223"/>
      <c r="BC323" s="223"/>
      <c r="BD323" s="223"/>
      <c r="BE323" s="223"/>
      <c r="BF323" s="223">
        <v>0</v>
      </c>
      <c r="BG323" s="223"/>
    </row>
    <row r="324" spans="1:59" s="234" customFormat="1" ht="78" hidden="1" x14ac:dyDescent="0.3">
      <c r="A324" s="213">
        <v>321</v>
      </c>
      <c r="B324" s="230" t="str">
        <f>[4]LT!E$6</f>
        <v>LT4. VALLE, DEPARTAMENTO VERDE Y SOSTENIBLE</v>
      </c>
      <c r="C324" s="220" t="str">
        <f>[4]LA!F$15</f>
        <v>LA401. VALLE BIODIVERSO, PROTEGIDO Y SOSTENIBLE</v>
      </c>
      <c r="D324" s="220" t="str">
        <f>[4]Pg!$F$36</f>
        <v>Pg40101. Gestión Integral de la Biodiversidad y sus Servicios Ecosistémicos</v>
      </c>
      <c r="E324" s="220" t="s">
        <v>5113</v>
      </c>
      <c r="F324" s="220" t="s">
        <v>5274</v>
      </c>
      <c r="G324" s="220" t="s">
        <v>691</v>
      </c>
      <c r="H324" s="220" t="s">
        <v>4701</v>
      </c>
      <c r="I324" s="220" t="s">
        <v>317</v>
      </c>
      <c r="J324" s="220"/>
      <c r="K324" s="220" t="s">
        <v>85</v>
      </c>
      <c r="L324" s="221">
        <v>0</v>
      </c>
      <c r="M324" s="221">
        <v>2019</v>
      </c>
      <c r="N324" s="221">
        <v>300</v>
      </c>
      <c r="O324" s="221">
        <v>0</v>
      </c>
      <c r="P324" s="221">
        <v>100</v>
      </c>
      <c r="Q324" s="221">
        <v>200</v>
      </c>
      <c r="R324" s="222">
        <v>300</v>
      </c>
      <c r="S324" s="223">
        <f t="shared" si="28"/>
        <v>166085407</v>
      </c>
      <c r="T324" s="223">
        <f t="shared" ref="T324:T390" si="31">SUM(U324:AC324)</f>
        <v>0</v>
      </c>
      <c r="U324" s="223"/>
      <c r="V324" s="223"/>
      <c r="W324" s="223"/>
      <c r="X324" s="223"/>
      <c r="Y324" s="223"/>
      <c r="Z324" s="223"/>
      <c r="AA324" s="223"/>
      <c r="AB324" s="223"/>
      <c r="AC324" s="223"/>
      <c r="AD324" s="223">
        <f t="shared" si="30"/>
        <v>51456311</v>
      </c>
      <c r="AE324" s="223"/>
      <c r="AF324" s="223"/>
      <c r="AG324" s="223"/>
      <c r="AH324" s="223"/>
      <c r="AI324" s="223"/>
      <c r="AJ324" s="223"/>
      <c r="AK324" s="223"/>
      <c r="AL324" s="223">
        <v>51456311</v>
      </c>
      <c r="AM324" s="223"/>
      <c r="AN324" s="223">
        <f t="shared" ref="AN324:AN390" si="32">SUM(AO324:AW324)</f>
        <v>54822611</v>
      </c>
      <c r="AO324" s="223">
        <v>54822611</v>
      </c>
      <c r="AP324" s="223"/>
      <c r="AQ324" s="223"/>
      <c r="AR324" s="223"/>
      <c r="AS324" s="223"/>
      <c r="AT324" s="223"/>
      <c r="AU324" s="223"/>
      <c r="AV324" s="223"/>
      <c r="AW324" s="223"/>
      <c r="AX324" s="223">
        <f t="shared" si="29"/>
        <v>59806485</v>
      </c>
      <c r="AY324" s="223">
        <v>59806485</v>
      </c>
      <c r="AZ324" s="223"/>
      <c r="BA324" s="223"/>
      <c r="BB324" s="223"/>
      <c r="BC324" s="223"/>
      <c r="BD324" s="223"/>
      <c r="BE324" s="223"/>
      <c r="BF324" s="223">
        <v>0</v>
      </c>
      <c r="BG324" s="223"/>
    </row>
    <row r="325" spans="1:59" s="234" customFormat="1" ht="78" hidden="1" x14ac:dyDescent="0.3">
      <c r="A325" s="213">
        <v>322</v>
      </c>
      <c r="B325" s="230" t="str">
        <f>[4]LT!E$6</f>
        <v>LT4. VALLE, DEPARTAMENTO VERDE Y SOSTENIBLE</v>
      </c>
      <c r="C325" s="220" t="str">
        <f>[4]LA!F$15</f>
        <v>LA401. VALLE BIODIVERSO, PROTEGIDO Y SOSTENIBLE</v>
      </c>
      <c r="D325" s="220" t="str">
        <f>[4]Pg!$F$36</f>
        <v>Pg40101. Gestión Integral de la Biodiversidad y sus Servicios Ecosistémicos</v>
      </c>
      <c r="E325" s="220" t="s">
        <v>5113</v>
      </c>
      <c r="F325" s="220" t="s">
        <v>5274</v>
      </c>
      <c r="G325" s="237" t="s">
        <v>692</v>
      </c>
      <c r="H325" s="220" t="s">
        <v>4702</v>
      </c>
      <c r="I325" s="220" t="s">
        <v>317</v>
      </c>
      <c r="J325" s="220"/>
      <c r="K325" s="220" t="s">
        <v>85</v>
      </c>
      <c r="L325" s="221">
        <v>0</v>
      </c>
      <c r="M325" s="221">
        <v>2019</v>
      </c>
      <c r="N325" s="221">
        <v>30</v>
      </c>
      <c r="O325" s="221">
        <v>0</v>
      </c>
      <c r="P325" s="221">
        <v>10</v>
      </c>
      <c r="Q325" s="221">
        <v>20</v>
      </c>
      <c r="R325" s="222">
        <v>30</v>
      </c>
      <c r="S325" s="223">
        <f t="shared" ref="S325:S391" si="33">SUM(T325,AD325,AN325,AX325)</f>
        <v>161384877</v>
      </c>
      <c r="T325" s="223">
        <f t="shared" si="31"/>
        <v>0</v>
      </c>
      <c r="U325" s="223"/>
      <c r="V325" s="223"/>
      <c r="W325" s="223"/>
      <c r="X325" s="223"/>
      <c r="Y325" s="223"/>
      <c r="Z325" s="223"/>
      <c r="AA325" s="223"/>
      <c r="AB325" s="223"/>
      <c r="AC325" s="223"/>
      <c r="AD325" s="223">
        <f t="shared" si="30"/>
        <v>50000000</v>
      </c>
      <c r="AE325" s="223"/>
      <c r="AF325" s="223"/>
      <c r="AG325" s="223"/>
      <c r="AH325" s="223"/>
      <c r="AI325" s="223"/>
      <c r="AJ325" s="223"/>
      <c r="AK325" s="223"/>
      <c r="AL325" s="223">
        <v>50000000</v>
      </c>
      <c r="AM325" s="223"/>
      <c r="AN325" s="223">
        <f t="shared" si="32"/>
        <v>53271028</v>
      </c>
      <c r="AO325" s="223">
        <v>53271028</v>
      </c>
      <c r="AP325" s="223"/>
      <c r="AQ325" s="223"/>
      <c r="AR325" s="223"/>
      <c r="AS325" s="223"/>
      <c r="AT325" s="223"/>
      <c r="AU325" s="223"/>
      <c r="AV325" s="223"/>
      <c r="AW325" s="223"/>
      <c r="AX325" s="223">
        <f t="shared" si="29"/>
        <v>58113849</v>
      </c>
      <c r="AY325" s="223">
        <v>58113849</v>
      </c>
      <c r="AZ325" s="223"/>
      <c r="BA325" s="223"/>
      <c r="BB325" s="223"/>
      <c r="BC325" s="223"/>
      <c r="BD325" s="223"/>
      <c r="BE325" s="223"/>
      <c r="BF325" s="223">
        <v>0</v>
      </c>
      <c r="BG325" s="223"/>
    </row>
    <row r="326" spans="1:59" s="234" customFormat="1" ht="78" hidden="1" x14ac:dyDescent="0.3">
      <c r="A326" s="213">
        <v>323</v>
      </c>
      <c r="B326" s="230" t="str">
        <f>[4]LT!E$6</f>
        <v>LT4. VALLE, DEPARTAMENTO VERDE Y SOSTENIBLE</v>
      </c>
      <c r="C326" s="220" t="str">
        <f>[4]LA!F$15</f>
        <v>LA401. VALLE BIODIVERSO, PROTEGIDO Y SOSTENIBLE</v>
      </c>
      <c r="D326" s="220" t="str">
        <f>[4]Pg!$F$36</f>
        <v>Pg40101. Gestión Integral de la Biodiversidad y sus Servicios Ecosistémicos</v>
      </c>
      <c r="E326" s="220" t="s">
        <v>5113</v>
      </c>
      <c r="F326" s="220" t="s">
        <v>5274</v>
      </c>
      <c r="G326" s="220" t="s">
        <v>694</v>
      </c>
      <c r="H326" s="220" t="s">
        <v>4703</v>
      </c>
      <c r="I326" s="220" t="s">
        <v>120</v>
      </c>
      <c r="J326" s="220"/>
      <c r="K326" s="220" t="s">
        <v>85</v>
      </c>
      <c r="L326" s="221">
        <v>2</v>
      </c>
      <c r="M326" s="221">
        <v>2019</v>
      </c>
      <c r="N326" s="221">
        <v>2</v>
      </c>
      <c r="O326" s="221">
        <v>0.5</v>
      </c>
      <c r="P326" s="221">
        <v>1</v>
      </c>
      <c r="Q326" s="221">
        <v>1.5</v>
      </c>
      <c r="R326" s="222">
        <v>2</v>
      </c>
      <c r="S326" s="223">
        <f t="shared" si="33"/>
        <v>1010470018</v>
      </c>
      <c r="T326" s="223">
        <f t="shared" si="31"/>
        <v>239735163</v>
      </c>
      <c r="U326" s="223">
        <v>239735163</v>
      </c>
      <c r="V326" s="223"/>
      <c r="W326" s="223"/>
      <c r="X326" s="223"/>
      <c r="Y326" s="223"/>
      <c r="Z326" s="223"/>
      <c r="AA326" s="223"/>
      <c r="AB326" s="223"/>
      <c r="AC326" s="223"/>
      <c r="AD326" s="223">
        <f t="shared" si="30"/>
        <v>248125894</v>
      </c>
      <c r="AE326" s="223"/>
      <c r="AF326" s="223"/>
      <c r="AG326" s="223"/>
      <c r="AH326" s="223"/>
      <c r="AI326" s="223"/>
      <c r="AJ326" s="223"/>
      <c r="AK326" s="223"/>
      <c r="AL326" s="223">
        <v>248125894</v>
      </c>
      <c r="AM326" s="223"/>
      <c r="AN326" s="223">
        <f t="shared" si="32"/>
        <v>256810300</v>
      </c>
      <c r="AO326" s="223"/>
      <c r="AP326" s="223"/>
      <c r="AQ326" s="223"/>
      <c r="AR326" s="223"/>
      <c r="AS326" s="223"/>
      <c r="AT326" s="223"/>
      <c r="AU326" s="223"/>
      <c r="AV326" s="223">
        <v>256810300</v>
      </c>
      <c r="AW326" s="223"/>
      <c r="AX326" s="223">
        <f t="shared" si="29"/>
        <v>265798661</v>
      </c>
      <c r="AY326" s="223"/>
      <c r="AZ326" s="223"/>
      <c r="BA326" s="223"/>
      <c r="BB326" s="223"/>
      <c r="BC326" s="223"/>
      <c r="BD326" s="223"/>
      <c r="BE326" s="223"/>
      <c r="BF326" s="223">
        <v>265798661</v>
      </c>
      <c r="BG326" s="223"/>
    </row>
    <row r="327" spans="1:59" s="234" customFormat="1" ht="78" hidden="1" x14ac:dyDescent="0.3">
      <c r="A327" s="213">
        <v>324</v>
      </c>
      <c r="B327" s="230" t="str">
        <f>[4]LT!E$6</f>
        <v>LT4. VALLE, DEPARTAMENTO VERDE Y SOSTENIBLE</v>
      </c>
      <c r="C327" s="220" t="str">
        <f>[4]LA!F$15</f>
        <v>LA401. VALLE BIODIVERSO, PROTEGIDO Y SOSTENIBLE</v>
      </c>
      <c r="D327" s="220" t="str">
        <f>[4]Pg!$F$36</f>
        <v>Pg40101. Gestión Integral de la Biodiversidad y sus Servicios Ecosistémicos</v>
      </c>
      <c r="E327" s="220" t="s">
        <v>5113</v>
      </c>
      <c r="F327" s="220" t="s">
        <v>5274</v>
      </c>
      <c r="G327" s="220" t="s">
        <v>696</v>
      </c>
      <c r="H327" s="220" t="s">
        <v>4704</v>
      </c>
      <c r="I327" s="220" t="s">
        <v>120</v>
      </c>
      <c r="J327" s="220"/>
      <c r="K327" s="220" t="s">
        <v>85</v>
      </c>
      <c r="L327" s="221">
        <v>0</v>
      </c>
      <c r="M327" s="221">
        <v>2019</v>
      </c>
      <c r="N327" s="221">
        <v>1</v>
      </c>
      <c r="O327" s="221">
        <v>0.2</v>
      </c>
      <c r="P327" s="221">
        <v>0.5</v>
      </c>
      <c r="Q327" s="221">
        <v>1</v>
      </c>
      <c r="R327" s="222">
        <v>1</v>
      </c>
      <c r="S327" s="223">
        <f t="shared" si="33"/>
        <v>1010470018</v>
      </c>
      <c r="T327" s="223">
        <f t="shared" si="31"/>
        <v>239735163</v>
      </c>
      <c r="U327" s="223">
        <v>239735163</v>
      </c>
      <c r="V327" s="223"/>
      <c r="W327" s="223"/>
      <c r="X327" s="223"/>
      <c r="Y327" s="223"/>
      <c r="Z327" s="223"/>
      <c r="AA327" s="223"/>
      <c r="AB327" s="223"/>
      <c r="AC327" s="223"/>
      <c r="AD327" s="223">
        <f t="shared" si="30"/>
        <v>248125894</v>
      </c>
      <c r="AE327" s="223"/>
      <c r="AF327" s="223"/>
      <c r="AG327" s="223"/>
      <c r="AH327" s="223"/>
      <c r="AI327" s="223"/>
      <c r="AJ327" s="223"/>
      <c r="AK327" s="223"/>
      <c r="AL327" s="223">
        <v>248125894</v>
      </c>
      <c r="AM327" s="223"/>
      <c r="AN327" s="223">
        <f t="shared" si="32"/>
        <v>256810300</v>
      </c>
      <c r="AO327" s="223"/>
      <c r="AP327" s="223"/>
      <c r="AQ327" s="223"/>
      <c r="AR327" s="223"/>
      <c r="AS327" s="223"/>
      <c r="AT327" s="223"/>
      <c r="AU327" s="223"/>
      <c r="AV327" s="223">
        <v>256810300</v>
      </c>
      <c r="AW327" s="223"/>
      <c r="AX327" s="223">
        <f t="shared" si="29"/>
        <v>265798661</v>
      </c>
      <c r="AY327" s="223"/>
      <c r="AZ327" s="223"/>
      <c r="BA327" s="223"/>
      <c r="BB327" s="223"/>
      <c r="BC327" s="223"/>
      <c r="BD327" s="223"/>
      <c r="BE327" s="223"/>
      <c r="BF327" s="223">
        <v>265798661</v>
      </c>
      <c r="BG327" s="223"/>
    </row>
    <row r="328" spans="1:59" s="234" customFormat="1" ht="78" hidden="1" x14ac:dyDescent="0.3">
      <c r="A328" s="213">
        <v>325</v>
      </c>
      <c r="B328" s="230" t="str">
        <f>[4]LT!E$6</f>
        <v>LT4. VALLE, DEPARTAMENTO VERDE Y SOSTENIBLE</v>
      </c>
      <c r="C328" s="220" t="str">
        <f>[4]LA!F$15</f>
        <v>LA401. VALLE BIODIVERSO, PROTEGIDO Y SOSTENIBLE</v>
      </c>
      <c r="D328" s="220" t="str">
        <f>[4]Pg!$F$36</f>
        <v>Pg40101. Gestión Integral de la Biodiversidad y sus Servicios Ecosistémicos</v>
      </c>
      <c r="E328" s="220" t="s">
        <v>5113</v>
      </c>
      <c r="F328" s="220" t="s">
        <v>5274</v>
      </c>
      <c r="G328" s="220" t="s">
        <v>1388</v>
      </c>
      <c r="H328" s="220" t="s">
        <v>4705</v>
      </c>
      <c r="I328" s="220" t="s">
        <v>317</v>
      </c>
      <c r="J328" s="220"/>
      <c r="K328" s="220" t="s">
        <v>85</v>
      </c>
      <c r="L328" s="221">
        <v>0</v>
      </c>
      <c r="M328" s="221">
        <v>2019</v>
      </c>
      <c r="N328" s="221">
        <v>2</v>
      </c>
      <c r="O328" s="221">
        <v>0</v>
      </c>
      <c r="P328" s="221">
        <v>0</v>
      </c>
      <c r="Q328" s="221">
        <v>1</v>
      </c>
      <c r="R328" s="222">
        <v>2</v>
      </c>
      <c r="S328" s="223">
        <f t="shared" si="33"/>
        <v>60000000</v>
      </c>
      <c r="T328" s="223">
        <f t="shared" si="31"/>
        <v>0</v>
      </c>
      <c r="U328" s="223"/>
      <c r="V328" s="223"/>
      <c r="W328" s="223"/>
      <c r="X328" s="223"/>
      <c r="Y328" s="223"/>
      <c r="Z328" s="223"/>
      <c r="AA328" s="223"/>
      <c r="AB328" s="223"/>
      <c r="AC328" s="223"/>
      <c r="AD328" s="223">
        <f t="shared" si="30"/>
        <v>20000000</v>
      </c>
      <c r="AE328" s="223"/>
      <c r="AF328" s="223"/>
      <c r="AG328" s="223"/>
      <c r="AH328" s="223"/>
      <c r="AI328" s="223"/>
      <c r="AJ328" s="223"/>
      <c r="AK328" s="223"/>
      <c r="AL328" s="223">
        <v>20000000</v>
      </c>
      <c r="AM328" s="223"/>
      <c r="AN328" s="223">
        <f t="shared" si="32"/>
        <v>20000000</v>
      </c>
      <c r="AO328" s="223">
        <v>20000000</v>
      </c>
      <c r="AP328" s="223"/>
      <c r="AQ328" s="223"/>
      <c r="AR328" s="223"/>
      <c r="AS328" s="223"/>
      <c r="AT328" s="223"/>
      <c r="AU328" s="223"/>
      <c r="AV328" s="223"/>
      <c r="AW328" s="223"/>
      <c r="AX328" s="223">
        <f t="shared" si="29"/>
        <v>20000000</v>
      </c>
      <c r="AY328" s="223">
        <v>20000000</v>
      </c>
      <c r="AZ328" s="223"/>
      <c r="BA328" s="223"/>
      <c r="BB328" s="223"/>
      <c r="BC328" s="223"/>
      <c r="BD328" s="223"/>
      <c r="BE328" s="223"/>
      <c r="BF328" s="223"/>
      <c r="BG328" s="223"/>
    </row>
    <row r="329" spans="1:59" s="234" customFormat="1" ht="78" hidden="1" x14ac:dyDescent="0.3">
      <c r="A329" s="213">
        <v>326</v>
      </c>
      <c r="B329" s="230" t="str">
        <f>[4]LT!E$6</f>
        <v>LT4. VALLE, DEPARTAMENTO VERDE Y SOSTENIBLE</v>
      </c>
      <c r="C329" s="220" t="str">
        <f>[4]LA!F$15</f>
        <v>LA401. VALLE BIODIVERSO, PROTEGIDO Y SOSTENIBLE</v>
      </c>
      <c r="D329" s="220" t="str">
        <f>[4]Pg!$F$36</f>
        <v>Pg40101. Gestión Integral de la Biodiversidad y sus Servicios Ecosistémicos</v>
      </c>
      <c r="E329" s="220" t="s">
        <v>5113</v>
      </c>
      <c r="F329" s="220" t="s">
        <v>5275</v>
      </c>
      <c r="G329" s="220" t="s">
        <v>698</v>
      </c>
      <c r="H329" s="220" t="s">
        <v>4706</v>
      </c>
      <c r="I329" s="220" t="s">
        <v>120</v>
      </c>
      <c r="J329" s="220"/>
      <c r="K329" s="220" t="s">
        <v>85</v>
      </c>
      <c r="L329" s="221">
        <v>3</v>
      </c>
      <c r="M329" s="221">
        <v>2019</v>
      </c>
      <c r="N329" s="221">
        <v>4</v>
      </c>
      <c r="O329" s="253">
        <v>0.5</v>
      </c>
      <c r="P329" s="221">
        <v>2</v>
      </c>
      <c r="Q329" s="221">
        <v>3</v>
      </c>
      <c r="R329" s="222">
        <v>4</v>
      </c>
      <c r="S329" s="223">
        <f t="shared" si="33"/>
        <v>682405984</v>
      </c>
      <c r="T329" s="223">
        <f t="shared" si="31"/>
        <v>0</v>
      </c>
      <c r="U329" s="223"/>
      <c r="V329" s="223"/>
      <c r="W329" s="223"/>
      <c r="X329" s="223"/>
      <c r="Y329" s="223"/>
      <c r="Z329" s="223"/>
      <c r="AA329" s="223"/>
      <c r="AB329" s="229">
        <v>0</v>
      </c>
      <c r="AC329" s="223"/>
      <c r="AD329" s="223">
        <f t="shared" si="30"/>
        <v>219751397</v>
      </c>
      <c r="AE329" s="223"/>
      <c r="AF329" s="223"/>
      <c r="AG329" s="223"/>
      <c r="AH329" s="223"/>
      <c r="AI329" s="223"/>
      <c r="AJ329" s="223"/>
      <c r="AK329" s="223"/>
      <c r="AL329" s="229">
        <v>219751397</v>
      </c>
      <c r="AM329" s="223"/>
      <c r="AN329" s="223">
        <f t="shared" si="32"/>
        <v>227251397</v>
      </c>
      <c r="AO329" s="223"/>
      <c r="AP329" s="223"/>
      <c r="AQ329" s="223"/>
      <c r="AR329" s="223"/>
      <c r="AS329" s="223"/>
      <c r="AT329" s="223"/>
      <c r="AU329" s="223"/>
      <c r="AV329" s="229">
        <v>227251397</v>
      </c>
      <c r="AW329" s="223"/>
      <c r="AX329" s="223">
        <f t="shared" si="29"/>
        <v>235403190</v>
      </c>
      <c r="AY329" s="223"/>
      <c r="AZ329" s="223"/>
      <c r="BA329" s="223"/>
      <c r="BB329" s="223"/>
      <c r="BC329" s="223"/>
      <c r="BD329" s="223"/>
      <c r="BE329" s="223"/>
      <c r="BF329" s="229">
        <v>235403190</v>
      </c>
      <c r="BG329" s="223"/>
    </row>
    <row r="330" spans="1:59" s="234" customFormat="1" ht="78" hidden="1" x14ac:dyDescent="0.3">
      <c r="A330" s="213">
        <v>327</v>
      </c>
      <c r="B330" s="230" t="str">
        <f>[4]LT!E$6</f>
        <v>LT4. VALLE, DEPARTAMENTO VERDE Y SOSTENIBLE</v>
      </c>
      <c r="C330" s="220" t="str">
        <f>[4]LA!F$15</f>
        <v>LA401. VALLE BIODIVERSO, PROTEGIDO Y SOSTENIBLE</v>
      </c>
      <c r="D330" s="220" t="str">
        <f>[4]Pg!$F$36</f>
        <v>Pg40101. Gestión Integral de la Biodiversidad y sus Servicios Ecosistémicos</v>
      </c>
      <c r="E330" s="220" t="s">
        <v>5113</v>
      </c>
      <c r="F330" s="220" t="s">
        <v>5275</v>
      </c>
      <c r="G330" s="220" t="s">
        <v>700</v>
      </c>
      <c r="H330" s="220" t="s">
        <v>4707</v>
      </c>
      <c r="I330" s="220" t="s">
        <v>120</v>
      </c>
      <c r="J330" s="220"/>
      <c r="K330" s="220" t="s">
        <v>85</v>
      </c>
      <c r="L330" s="221">
        <v>4</v>
      </c>
      <c r="M330" s="221">
        <v>2019</v>
      </c>
      <c r="N330" s="221">
        <v>4</v>
      </c>
      <c r="O330" s="221">
        <v>0.5</v>
      </c>
      <c r="P330" s="221">
        <v>2</v>
      </c>
      <c r="Q330" s="221">
        <v>3</v>
      </c>
      <c r="R330" s="222">
        <v>4</v>
      </c>
      <c r="S330" s="223">
        <f t="shared" si="33"/>
        <v>504686897</v>
      </c>
      <c r="T330" s="223">
        <f t="shared" si="31"/>
        <v>0</v>
      </c>
      <c r="U330" s="223"/>
      <c r="V330" s="223"/>
      <c r="W330" s="223"/>
      <c r="X330" s="223"/>
      <c r="Y330" s="223"/>
      <c r="Z330" s="223"/>
      <c r="AA330" s="223"/>
      <c r="AB330" s="223"/>
      <c r="AC330" s="229">
        <v>0</v>
      </c>
      <c r="AD330" s="223">
        <f t="shared" si="30"/>
        <v>157752861</v>
      </c>
      <c r="AE330" s="223"/>
      <c r="AF330" s="223"/>
      <c r="AG330" s="223"/>
      <c r="AH330" s="223"/>
      <c r="AI330" s="223"/>
      <c r="AJ330" s="223"/>
      <c r="AK330" s="223"/>
      <c r="AL330" s="223"/>
      <c r="AM330" s="229">
        <v>157752861</v>
      </c>
      <c r="AN330" s="223">
        <f t="shared" si="32"/>
        <v>168006797</v>
      </c>
      <c r="AO330" s="223"/>
      <c r="AP330" s="223"/>
      <c r="AQ330" s="223"/>
      <c r="AR330" s="223"/>
      <c r="AS330" s="223"/>
      <c r="AT330" s="223"/>
      <c r="AU330" s="223"/>
      <c r="AV330" s="223"/>
      <c r="AW330" s="229">
        <v>168006797</v>
      </c>
      <c r="AX330" s="223">
        <f t="shared" si="29"/>
        <v>178927239</v>
      </c>
      <c r="AY330" s="223"/>
      <c r="AZ330" s="223"/>
      <c r="BA330" s="223"/>
      <c r="BB330" s="223"/>
      <c r="BC330" s="223"/>
      <c r="BD330" s="223"/>
      <c r="BE330" s="223"/>
      <c r="BF330" s="223"/>
      <c r="BG330" s="229">
        <v>178927239</v>
      </c>
    </row>
    <row r="331" spans="1:59" s="234" customFormat="1" ht="91" hidden="1" x14ac:dyDescent="0.3">
      <c r="A331" s="213">
        <v>328</v>
      </c>
      <c r="B331" s="230" t="str">
        <f>[4]LT!E$6</f>
        <v>LT4. VALLE, DEPARTAMENTO VERDE Y SOSTENIBLE</v>
      </c>
      <c r="C331" s="220" t="str">
        <f>[4]LA!F$15</f>
        <v>LA401. VALLE BIODIVERSO, PROTEGIDO Y SOSTENIBLE</v>
      </c>
      <c r="D331" s="220" t="str">
        <f>[4]Pg!$F$36</f>
        <v>Pg40101. Gestión Integral de la Biodiversidad y sus Servicios Ecosistémicos</v>
      </c>
      <c r="E331" s="220" t="s">
        <v>5113</v>
      </c>
      <c r="F331" s="220" t="s">
        <v>5276</v>
      </c>
      <c r="G331" s="220" t="s">
        <v>701</v>
      </c>
      <c r="H331" s="220" t="s">
        <v>4708</v>
      </c>
      <c r="I331" s="220" t="s">
        <v>317</v>
      </c>
      <c r="J331" s="220"/>
      <c r="K331" s="220" t="s">
        <v>85</v>
      </c>
      <c r="L331" s="221">
        <v>0</v>
      </c>
      <c r="M331" s="221">
        <v>2019</v>
      </c>
      <c r="N331" s="221">
        <v>3</v>
      </c>
      <c r="O331" s="221">
        <v>0</v>
      </c>
      <c r="P331" s="221">
        <v>1</v>
      </c>
      <c r="Q331" s="221">
        <v>2</v>
      </c>
      <c r="R331" s="222">
        <v>3</v>
      </c>
      <c r="S331" s="223">
        <f t="shared" si="33"/>
        <v>64653951</v>
      </c>
      <c r="T331" s="223">
        <f t="shared" si="31"/>
        <v>0</v>
      </c>
      <c r="U331" s="223"/>
      <c r="V331" s="223"/>
      <c r="W331" s="223"/>
      <c r="X331" s="223"/>
      <c r="Y331" s="223"/>
      <c r="Z331" s="223"/>
      <c r="AA331" s="223"/>
      <c r="AB331" s="223"/>
      <c r="AC331" s="223"/>
      <c r="AD331" s="223">
        <f t="shared" si="30"/>
        <v>20000000</v>
      </c>
      <c r="AE331" s="223">
        <v>20000000</v>
      </c>
      <c r="AF331" s="223"/>
      <c r="AG331" s="223"/>
      <c r="AH331" s="223"/>
      <c r="AI331" s="223"/>
      <c r="AJ331" s="223"/>
      <c r="AK331" s="223"/>
      <c r="AL331" s="223"/>
      <c r="AM331" s="223"/>
      <c r="AN331" s="223">
        <f t="shared" si="32"/>
        <v>21308411</v>
      </c>
      <c r="AO331" s="223">
        <v>21308411</v>
      </c>
      <c r="AP331" s="223"/>
      <c r="AQ331" s="223"/>
      <c r="AR331" s="223"/>
      <c r="AS331" s="223"/>
      <c r="AT331" s="223"/>
      <c r="AU331" s="223"/>
      <c r="AV331" s="223"/>
      <c r="AW331" s="223"/>
      <c r="AX331" s="223">
        <f t="shared" si="29"/>
        <v>23345540</v>
      </c>
      <c r="AY331" s="223">
        <v>23345540</v>
      </c>
      <c r="AZ331" s="223"/>
      <c r="BA331" s="223"/>
      <c r="BB331" s="223"/>
      <c r="BC331" s="223"/>
      <c r="BD331" s="223"/>
      <c r="BE331" s="223"/>
      <c r="BF331" s="223">
        <v>0</v>
      </c>
      <c r="BG331" s="223"/>
    </row>
    <row r="332" spans="1:59" s="234" customFormat="1" ht="78" hidden="1" x14ac:dyDescent="0.3">
      <c r="A332" s="213">
        <v>329</v>
      </c>
      <c r="B332" s="230" t="str">
        <f>[4]LT!E$6</f>
        <v>LT4. VALLE, DEPARTAMENTO VERDE Y SOSTENIBLE</v>
      </c>
      <c r="C332" s="220" t="str">
        <f>[4]LA!F$15</f>
        <v>LA401. VALLE BIODIVERSO, PROTEGIDO Y SOSTENIBLE</v>
      </c>
      <c r="D332" s="220" t="str">
        <f>[4]Pg!$F$36</f>
        <v>Pg40101. Gestión Integral de la Biodiversidad y sus Servicios Ecosistémicos</v>
      </c>
      <c r="E332" s="220" t="s">
        <v>5113</v>
      </c>
      <c r="F332" s="220" t="s">
        <v>5276</v>
      </c>
      <c r="G332" s="237" t="s">
        <v>703</v>
      </c>
      <c r="H332" s="220" t="s">
        <v>4709</v>
      </c>
      <c r="I332" s="220" t="s">
        <v>317</v>
      </c>
      <c r="J332" s="220"/>
      <c r="K332" s="220" t="s">
        <v>85</v>
      </c>
      <c r="L332" s="221">
        <v>0</v>
      </c>
      <c r="M332" s="221">
        <v>2019</v>
      </c>
      <c r="N332" s="221">
        <v>3</v>
      </c>
      <c r="O332" s="221">
        <v>0</v>
      </c>
      <c r="P332" s="221">
        <v>1</v>
      </c>
      <c r="Q332" s="221">
        <v>2</v>
      </c>
      <c r="R332" s="222">
        <v>3</v>
      </c>
      <c r="S332" s="223">
        <f t="shared" si="33"/>
        <v>96830926</v>
      </c>
      <c r="T332" s="223">
        <f t="shared" si="31"/>
        <v>0</v>
      </c>
      <c r="U332" s="223"/>
      <c r="V332" s="223"/>
      <c r="W332" s="223"/>
      <c r="X332" s="223"/>
      <c r="Y332" s="223"/>
      <c r="Z332" s="223"/>
      <c r="AA332" s="223"/>
      <c r="AB332" s="223"/>
      <c r="AC332" s="223"/>
      <c r="AD332" s="223">
        <f t="shared" si="30"/>
        <v>30000000</v>
      </c>
      <c r="AE332" s="223">
        <v>30000000</v>
      </c>
      <c r="AF332" s="223"/>
      <c r="AG332" s="223"/>
      <c r="AH332" s="223"/>
      <c r="AI332" s="223"/>
      <c r="AJ332" s="223"/>
      <c r="AK332" s="223"/>
      <c r="AL332" s="223"/>
      <c r="AM332" s="223"/>
      <c r="AN332" s="223">
        <f t="shared" si="32"/>
        <v>31962617</v>
      </c>
      <c r="AO332" s="223">
        <v>31962617</v>
      </c>
      <c r="AP332" s="223"/>
      <c r="AQ332" s="223"/>
      <c r="AR332" s="223"/>
      <c r="AS332" s="223"/>
      <c r="AT332" s="223"/>
      <c r="AU332" s="223"/>
      <c r="AV332" s="223"/>
      <c r="AW332" s="223"/>
      <c r="AX332" s="223">
        <f t="shared" si="29"/>
        <v>34868309</v>
      </c>
      <c r="AY332" s="223">
        <v>34868309</v>
      </c>
      <c r="AZ332" s="223"/>
      <c r="BA332" s="223"/>
      <c r="BB332" s="223"/>
      <c r="BC332" s="223"/>
      <c r="BD332" s="223"/>
      <c r="BE332" s="223"/>
      <c r="BF332" s="223">
        <v>0</v>
      </c>
      <c r="BG332" s="223"/>
    </row>
    <row r="333" spans="1:59" s="234" customFormat="1" ht="78" hidden="1" x14ac:dyDescent="0.3">
      <c r="A333" s="213">
        <v>330</v>
      </c>
      <c r="B333" s="230" t="str">
        <f>[4]LT!E$6</f>
        <v>LT4. VALLE, DEPARTAMENTO VERDE Y SOSTENIBLE</v>
      </c>
      <c r="C333" s="220" t="str">
        <f>[4]LA!F$16</f>
        <v>LA402. VALLE PROTEGE EL RECURSO HÍDRICO</v>
      </c>
      <c r="D333" s="220" t="str">
        <f>[4]Pg!$F$37</f>
        <v>Pg40201. Gestión Integral del Recurso Hídrico del Valle del Cauca</v>
      </c>
      <c r="E333" s="220" t="s">
        <v>5114</v>
      </c>
      <c r="F333" s="220" t="s">
        <v>5277</v>
      </c>
      <c r="G333" s="220" t="s">
        <v>1720</v>
      </c>
      <c r="H333" s="220" t="s">
        <v>4710</v>
      </c>
      <c r="I333" s="220" t="s">
        <v>317</v>
      </c>
      <c r="J333" s="220"/>
      <c r="K333" s="220" t="s">
        <v>85</v>
      </c>
      <c r="L333" s="221">
        <v>920</v>
      </c>
      <c r="M333" s="221">
        <v>2019</v>
      </c>
      <c r="N333" s="221">
        <v>750</v>
      </c>
      <c r="O333" s="221">
        <v>0</v>
      </c>
      <c r="P333" s="221">
        <v>100</v>
      </c>
      <c r="Q333" s="221">
        <v>300</v>
      </c>
      <c r="R333" s="222">
        <v>750</v>
      </c>
      <c r="S333" s="223">
        <f t="shared" si="33"/>
        <v>5514016627</v>
      </c>
      <c r="T333" s="223">
        <f t="shared" si="31"/>
        <v>0</v>
      </c>
      <c r="U333" s="223"/>
      <c r="V333" s="223"/>
      <c r="W333" s="223"/>
      <c r="X333" s="223"/>
      <c r="Y333" s="223"/>
      <c r="Z333" s="223"/>
      <c r="AA333" s="223"/>
      <c r="AB333" s="223"/>
      <c r="AC333" s="223"/>
      <c r="AD333" s="223">
        <f t="shared" si="30"/>
        <v>1563588728</v>
      </c>
      <c r="AE333" s="223">
        <v>1563588728</v>
      </c>
      <c r="AF333" s="223"/>
      <c r="AG333" s="223"/>
      <c r="AH333" s="223"/>
      <c r="AI333" s="223"/>
      <c r="AJ333" s="223"/>
      <c r="AK333" s="223"/>
      <c r="AL333" s="223"/>
      <c r="AM333" s="223"/>
      <c r="AN333" s="223">
        <f t="shared" si="32"/>
        <v>1682287037</v>
      </c>
      <c r="AO333" s="223">
        <v>1682287037</v>
      </c>
      <c r="AP333" s="223"/>
      <c r="AQ333" s="223"/>
      <c r="AR333" s="223"/>
      <c r="AS333" s="223"/>
      <c r="AT333" s="223"/>
      <c r="AU333" s="223"/>
      <c r="AV333" s="223"/>
      <c r="AW333" s="223"/>
      <c r="AX333" s="223">
        <f t="shared" si="29"/>
        <v>2268140862</v>
      </c>
      <c r="AY333" s="223">
        <v>1768140862</v>
      </c>
      <c r="AZ333" s="223"/>
      <c r="BA333" s="223"/>
      <c r="BB333" s="223"/>
      <c r="BC333" s="223"/>
      <c r="BD333" s="223"/>
      <c r="BE333" s="223"/>
      <c r="BF333" s="223">
        <v>500000000</v>
      </c>
      <c r="BG333" s="223"/>
    </row>
    <row r="334" spans="1:59" s="234" customFormat="1" ht="78" hidden="1" x14ac:dyDescent="0.3">
      <c r="A334" s="213">
        <v>331</v>
      </c>
      <c r="B334" s="230" t="str">
        <f>[4]LT!E$6</f>
        <v>LT4. VALLE, DEPARTAMENTO VERDE Y SOSTENIBLE</v>
      </c>
      <c r="C334" s="220" t="str">
        <f>[4]LA!F$16</f>
        <v>LA402. VALLE PROTEGE EL RECURSO HÍDRICO</v>
      </c>
      <c r="D334" s="220" t="str">
        <f>[4]Pg!$F$37</f>
        <v>Pg40201. Gestión Integral del Recurso Hídrico del Valle del Cauca</v>
      </c>
      <c r="E334" s="220" t="s">
        <v>5114</v>
      </c>
      <c r="F334" s="220" t="s">
        <v>5277</v>
      </c>
      <c r="G334" s="220" t="s">
        <v>707</v>
      </c>
      <c r="H334" s="220" t="s">
        <v>4711</v>
      </c>
      <c r="I334" s="220" t="s">
        <v>317</v>
      </c>
      <c r="J334" s="220"/>
      <c r="K334" s="220" t="s">
        <v>85</v>
      </c>
      <c r="L334" s="236">
        <v>0</v>
      </c>
      <c r="M334" s="221">
        <v>2019</v>
      </c>
      <c r="N334" s="236">
        <v>100</v>
      </c>
      <c r="O334" s="236">
        <v>0</v>
      </c>
      <c r="P334" s="236">
        <v>100</v>
      </c>
      <c r="Q334" s="236">
        <v>100</v>
      </c>
      <c r="R334" s="238">
        <v>100</v>
      </c>
      <c r="S334" s="223">
        <f t="shared" si="33"/>
        <v>322769754</v>
      </c>
      <c r="T334" s="223">
        <f t="shared" si="31"/>
        <v>0</v>
      </c>
      <c r="U334" s="223"/>
      <c r="V334" s="223"/>
      <c r="W334" s="223"/>
      <c r="X334" s="223"/>
      <c r="Y334" s="223"/>
      <c r="Z334" s="223"/>
      <c r="AA334" s="223"/>
      <c r="AB334" s="223"/>
      <c r="AC334" s="223"/>
      <c r="AD334" s="223">
        <f t="shared" si="30"/>
        <v>100000000</v>
      </c>
      <c r="AE334" s="223">
        <v>100000000</v>
      </c>
      <c r="AF334" s="223"/>
      <c r="AG334" s="223"/>
      <c r="AH334" s="223"/>
      <c r="AI334" s="223"/>
      <c r="AJ334" s="223"/>
      <c r="AK334" s="223"/>
      <c r="AL334" s="223"/>
      <c r="AM334" s="223"/>
      <c r="AN334" s="223">
        <f t="shared" si="32"/>
        <v>106542056</v>
      </c>
      <c r="AO334" s="223">
        <v>106542056</v>
      </c>
      <c r="AP334" s="223"/>
      <c r="AQ334" s="223"/>
      <c r="AR334" s="223"/>
      <c r="AS334" s="223"/>
      <c r="AT334" s="223"/>
      <c r="AU334" s="223"/>
      <c r="AV334" s="223"/>
      <c r="AW334" s="223"/>
      <c r="AX334" s="223">
        <f t="shared" si="29"/>
        <v>116227698</v>
      </c>
      <c r="AY334" s="223">
        <v>116227698</v>
      </c>
      <c r="AZ334" s="223"/>
      <c r="BA334" s="223"/>
      <c r="BB334" s="223"/>
      <c r="BC334" s="223"/>
      <c r="BD334" s="223"/>
      <c r="BE334" s="223"/>
      <c r="BF334" s="223">
        <v>0</v>
      </c>
      <c r="BG334" s="223"/>
    </row>
    <row r="335" spans="1:59" s="234" customFormat="1" ht="78" hidden="1" x14ac:dyDescent="0.3">
      <c r="A335" s="213">
        <v>332</v>
      </c>
      <c r="B335" s="230" t="str">
        <f>[4]LT!E$6</f>
        <v>LT4. VALLE, DEPARTAMENTO VERDE Y SOSTENIBLE</v>
      </c>
      <c r="C335" s="220" t="str">
        <f>[4]LA!F$16</f>
        <v>LA402. VALLE PROTEGE EL RECURSO HÍDRICO</v>
      </c>
      <c r="D335" s="220" t="str">
        <f>[4]Pg!$F$37</f>
        <v>Pg40201. Gestión Integral del Recurso Hídrico del Valle del Cauca</v>
      </c>
      <c r="E335" s="220" t="s">
        <v>5114</v>
      </c>
      <c r="F335" s="220" t="s">
        <v>5277</v>
      </c>
      <c r="G335" s="220" t="s">
        <v>708</v>
      </c>
      <c r="H335" s="220" t="s">
        <v>4712</v>
      </c>
      <c r="I335" s="220" t="s">
        <v>317</v>
      </c>
      <c r="J335" s="220"/>
      <c r="K335" s="220" t="s">
        <v>85</v>
      </c>
      <c r="L335" s="221">
        <v>1300</v>
      </c>
      <c r="M335" s="221">
        <v>2019</v>
      </c>
      <c r="N335" s="221">
        <v>1000</v>
      </c>
      <c r="O335" s="236">
        <v>250</v>
      </c>
      <c r="P335" s="236">
        <v>500</v>
      </c>
      <c r="Q335" s="236">
        <v>750</v>
      </c>
      <c r="R335" s="238">
        <v>1000</v>
      </c>
      <c r="S335" s="223">
        <f t="shared" si="33"/>
        <v>9500545452</v>
      </c>
      <c r="T335" s="223">
        <f t="shared" si="31"/>
        <v>2699942454</v>
      </c>
      <c r="U335" s="223">
        <v>2699942454</v>
      </c>
      <c r="V335" s="223"/>
      <c r="W335" s="223"/>
      <c r="X335" s="223"/>
      <c r="Y335" s="223"/>
      <c r="Z335" s="223"/>
      <c r="AA335" s="223"/>
      <c r="AB335" s="223"/>
      <c r="AC335" s="223"/>
      <c r="AD335" s="223">
        <f t="shared" si="30"/>
        <v>2332405825</v>
      </c>
      <c r="AE335" s="223">
        <v>2332405825</v>
      </c>
      <c r="AF335" s="223"/>
      <c r="AG335" s="223"/>
      <c r="AH335" s="223"/>
      <c r="AI335" s="223"/>
      <c r="AJ335" s="223"/>
      <c r="AK335" s="223"/>
      <c r="AL335" s="223"/>
      <c r="AM335" s="223"/>
      <c r="AN335" s="223">
        <f t="shared" si="32"/>
        <v>2419572561</v>
      </c>
      <c r="AO335" s="223">
        <v>2419572561</v>
      </c>
      <c r="AP335" s="223"/>
      <c r="AQ335" s="223"/>
      <c r="AR335" s="223"/>
      <c r="AS335" s="223"/>
      <c r="AT335" s="223"/>
      <c r="AU335" s="223"/>
      <c r="AV335" s="223"/>
      <c r="AW335" s="223"/>
      <c r="AX335" s="223">
        <f t="shared" ref="AX335:AX400" si="34">SUM(AY335:BG335)</f>
        <v>2048624612</v>
      </c>
      <c r="AY335" s="223">
        <v>2048624612</v>
      </c>
      <c r="AZ335" s="223"/>
      <c r="BA335" s="223"/>
      <c r="BB335" s="223"/>
      <c r="BC335" s="223"/>
      <c r="BD335" s="223"/>
      <c r="BE335" s="223"/>
      <c r="BF335" s="223">
        <v>0</v>
      </c>
      <c r="BG335" s="223"/>
    </row>
    <row r="336" spans="1:59" s="234" customFormat="1" ht="78" hidden="1" x14ac:dyDescent="0.3">
      <c r="A336" s="213">
        <v>333</v>
      </c>
      <c r="B336" s="230" t="str">
        <f>[4]LT!E$6</f>
        <v>LT4. VALLE, DEPARTAMENTO VERDE Y SOSTENIBLE</v>
      </c>
      <c r="C336" s="220" t="str">
        <f>[4]LA!F$16</f>
        <v>LA402. VALLE PROTEGE EL RECURSO HÍDRICO</v>
      </c>
      <c r="D336" s="220" t="str">
        <f>[4]Pg!$F$37</f>
        <v>Pg40201. Gestión Integral del Recurso Hídrico del Valle del Cauca</v>
      </c>
      <c r="E336" s="220" t="s">
        <v>5114</v>
      </c>
      <c r="F336" s="220" t="s">
        <v>5277</v>
      </c>
      <c r="G336" s="220" t="s">
        <v>1724</v>
      </c>
      <c r="H336" s="220" t="s">
        <v>4713</v>
      </c>
      <c r="I336" s="220" t="s">
        <v>317</v>
      </c>
      <c r="J336" s="220"/>
      <c r="K336" s="220" t="s">
        <v>85</v>
      </c>
      <c r="L336" s="236">
        <v>0</v>
      </c>
      <c r="M336" s="221">
        <v>2019</v>
      </c>
      <c r="N336" s="236">
        <v>2</v>
      </c>
      <c r="O336" s="236">
        <v>0</v>
      </c>
      <c r="P336" s="236">
        <v>0</v>
      </c>
      <c r="Q336" s="236">
        <v>0</v>
      </c>
      <c r="R336" s="238">
        <v>2</v>
      </c>
      <c r="S336" s="223">
        <f t="shared" si="33"/>
        <v>500000000</v>
      </c>
      <c r="T336" s="223">
        <f t="shared" si="31"/>
        <v>0</v>
      </c>
      <c r="U336" s="223"/>
      <c r="V336" s="223"/>
      <c r="W336" s="223"/>
      <c r="X336" s="223"/>
      <c r="Y336" s="223"/>
      <c r="Z336" s="223"/>
      <c r="AA336" s="223"/>
      <c r="AB336" s="223"/>
      <c r="AC336" s="223"/>
      <c r="AD336" s="223">
        <f t="shared" si="30"/>
        <v>0</v>
      </c>
      <c r="AE336" s="223"/>
      <c r="AF336" s="223"/>
      <c r="AG336" s="223"/>
      <c r="AH336" s="223"/>
      <c r="AI336" s="223"/>
      <c r="AJ336" s="223"/>
      <c r="AK336" s="223"/>
      <c r="AL336" s="223"/>
      <c r="AM336" s="223"/>
      <c r="AN336" s="223">
        <f t="shared" si="32"/>
        <v>0</v>
      </c>
      <c r="AO336" s="223"/>
      <c r="AP336" s="223"/>
      <c r="AQ336" s="223"/>
      <c r="AR336" s="223"/>
      <c r="AS336" s="223"/>
      <c r="AT336" s="223"/>
      <c r="AU336" s="223"/>
      <c r="AV336" s="223"/>
      <c r="AW336" s="223"/>
      <c r="AX336" s="223">
        <f t="shared" si="34"/>
        <v>500000000</v>
      </c>
      <c r="AY336" s="223">
        <v>500000000</v>
      </c>
      <c r="AZ336" s="223"/>
      <c r="BA336" s="223"/>
      <c r="BB336" s="223"/>
      <c r="BC336" s="223"/>
      <c r="BD336" s="223"/>
      <c r="BE336" s="223"/>
      <c r="BF336" s="223"/>
      <c r="BG336" s="223"/>
    </row>
    <row r="337" spans="1:59" s="234" customFormat="1" ht="78" hidden="1" x14ac:dyDescent="0.3">
      <c r="A337" s="213">
        <v>334</v>
      </c>
      <c r="B337" s="230" t="str">
        <f>[4]LT!E$6</f>
        <v>LT4. VALLE, DEPARTAMENTO VERDE Y SOSTENIBLE</v>
      </c>
      <c r="C337" s="220" t="str">
        <f>[4]LA!F$16</f>
        <v>LA402. VALLE PROTEGE EL RECURSO HÍDRICO</v>
      </c>
      <c r="D337" s="220" t="str">
        <f>[4]Pg!$F$37</f>
        <v>Pg40201. Gestión Integral del Recurso Hídrico del Valle del Cauca</v>
      </c>
      <c r="E337" s="220" t="s">
        <v>5114</v>
      </c>
      <c r="F337" s="220" t="s">
        <v>5277</v>
      </c>
      <c r="G337" s="220" t="s">
        <v>1726</v>
      </c>
      <c r="H337" s="220" t="s">
        <v>4714</v>
      </c>
      <c r="I337" s="220" t="s">
        <v>317</v>
      </c>
      <c r="J337" s="220"/>
      <c r="K337" s="220" t="s">
        <v>85</v>
      </c>
      <c r="L337" s="236">
        <v>0</v>
      </c>
      <c r="M337" s="221">
        <v>2019</v>
      </c>
      <c r="N337" s="236">
        <v>1</v>
      </c>
      <c r="O337" s="236">
        <v>0</v>
      </c>
      <c r="P337" s="236">
        <v>0</v>
      </c>
      <c r="Q337" s="236">
        <v>1</v>
      </c>
      <c r="R337" s="238">
        <v>1</v>
      </c>
      <c r="S337" s="223">
        <f t="shared" si="33"/>
        <v>20000000</v>
      </c>
      <c r="T337" s="223">
        <f t="shared" si="31"/>
        <v>0</v>
      </c>
      <c r="U337" s="223"/>
      <c r="V337" s="223"/>
      <c r="W337" s="223"/>
      <c r="X337" s="223"/>
      <c r="Y337" s="223"/>
      <c r="Z337" s="223"/>
      <c r="AA337" s="223"/>
      <c r="AB337" s="223"/>
      <c r="AC337" s="223"/>
      <c r="AD337" s="223">
        <f t="shared" si="30"/>
        <v>0</v>
      </c>
      <c r="AE337" s="223"/>
      <c r="AF337" s="223"/>
      <c r="AG337" s="223"/>
      <c r="AH337" s="223"/>
      <c r="AI337" s="223"/>
      <c r="AJ337" s="223"/>
      <c r="AK337" s="223"/>
      <c r="AL337" s="223"/>
      <c r="AM337" s="223"/>
      <c r="AN337" s="223">
        <f t="shared" si="32"/>
        <v>20000000</v>
      </c>
      <c r="AO337" s="223"/>
      <c r="AP337" s="223"/>
      <c r="AQ337" s="223"/>
      <c r="AR337" s="223"/>
      <c r="AS337" s="223"/>
      <c r="AT337" s="223"/>
      <c r="AU337" s="223"/>
      <c r="AV337" s="223">
        <v>20000000</v>
      </c>
      <c r="AW337" s="223"/>
      <c r="AX337" s="223">
        <f t="shared" si="34"/>
        <v>0</v>
      </c>
      <c r="AY337" s="223"/>
      <c r="AZ337" s="223"/>
      <c r="BA337" s="223"/>
      <c r="BB337" s="223"/>
      <c r="BC337" s="223"/>
      <c r="BD337" s="223"/>
      <c r="BE337" s="223"/>
      <c r="BF337" s="223"/>
      <c r="BG337" s="223"/>
    </row>
    <row r="338" spans="1:59" s="234" customFormat="1" ht="78" hidden="1" x14ac:dyDescent="0.3">
      <c r="A338" s="213">
        <v>335</v>
      </c>
      <c r="B338" s="230" t="str">
        <f>[4]LT!E$6</f>
        <v>LT4. VALLE, DEPARTAMENTO VERDE Y SOSTENIBLE</v>
      </c>
      <c r="C338" s="220" t="str">
        <f>[4]LA!F$16</f>
        <v>LA402. VALLE PROTEGE EL RECURSO HÍDRICO</v>
      </c>
      <c r="D338" s="220" t="str">
        <f>[4]Pg!$F$37</f>
        <v>Pg40201. Gestión Integral del Recurso Hídrico del Valle del Cauca</v>
      </c>
      <c r="E338" s="220" t="s">
        <v>5114</v>
      </c>
      <c r="F338" s="220" t="s">
        <v>5277</v>
      </c>
      <c r="G338" s="220" t="s">
        <v>709</v>
      </c>
      <c r="H338" s="220" t="s">
        <v>4715</v>
      </c>
      <c r="I338" s="220" t="s">
        <v>563</v>
      </c>
      <c r="J338" s="220"/>
      <c r="K338" s="220" t="s">
        <v>85</v>
      </c>
      <c r="L338" s="221">
        <v>25</v>
      </c>
      <c r="M338" s="221">
        <v>2019</v>
      </c>
      <c r="N338" s="221">
        <v>100</v>
      </c>
      <c r="O338" s="221">
        <v>23</v>
      </c>
      <c r="P338" s="221">
        <v>48</v>
      </c>
      <c r="Q338" s="221">
        <v>74</v>
      </c>
      <c r="R338" s="222">
        <v>100</v>
      </c>
      <c r="S338" s="223">
        <f t="shared" si="33"/>
        <v>1661251000</v>
      </c>
      <c r="T338" s="223">
        <f t="shared" si="31"/>
        <v>364780000</v>
      </c>
      <c r="U338" s="223"/>
      <c r="V338" s="223"/>
      <c r="W338" s="223"/>
      <c r="X338" s="223"/>
      <c r="Y338" s="223"/>
      <c r="Z338" s="223"/>
      <c r="AA338" s="223"/>
      <c r="AB338" s="223"/>
      <c r="AC338" s="223">
        <v>364780000</v>
      </c>
      <c r="AD338" s="223">
        <f t="shared" si="30"/>
        <v>408395000</v>
      </c>
      <c r="AE338" s="223"/>
      <c r="AF338" s="223"/>
      <c r="AG338" s="223"/>
      <c r="AH338" s="223"/>
      <c r="AI338" s="223"/>
      <c r="AJ338" s="223"/>
      <c r="AK338" s="223"/>
      <c r="AL338" s="223"/>
      <c r="AM338" s="223">
        <v>408395000</v>
      </c>
      <c r="AN338" s="223">
        <f t="shared" si="32"/>
        <v>437476000</v>
      </c>
      <c r="AO338" s="223"/>
      <c r="AP338" s="223"/>
      <c r="AQ338" s="223"/>
      <c r="AR338" s="223"/>
      <c r="AS338" s="223"/>
      <c r="AT338" s="223"/>
      <c r="AU338" s="223"/>
      <c r="AV338" s="223"/>
      <c r="AW338" s="223">
        <v>437476000</v>
      </c>
      <c r="AX338" s="223">
        <f t="shared" si="34"/>
        <v>450600000</v>
      </c>
      <c r="AY338" s="223"/>
      <c r="AZ338" s="223"/>
      <c r="BA338" s="223"/>
      <c r="BB338" s="223"/>
      <c r="BC338" s="223"/>
      <c r="BD338" s="223"/>
      <c r="BE338" s="223"/>
      <c r="BF338" s="223">
        <v>0</v>
      </c>
      <c r="BG338" s="223">
        <v>450600000</v>
      </c>
    </row>
    <row r="339" spans="1:59" s="234" customFormat="1" ht="78" hidden="1" x14ac:dyDescent="0.3">
      <c r="A339" s="213">
        <v>336</v>
      </c>
      <c r="B339" s="230" t="str">
        <f>[4]LT!E$6</f>
        <v>LT4. VALLE, DEPARTAMENTO VERDE Y SOSTENIBLE</v>
      </c>
      <c r="C339" s="220" t="str">
        <f>[4]LA!F$16</f>
        <v>LA402. VALLE PROTEGE EL RECURSO HÍDRICO</v>
      </c>
      <c r="D339" s="220" t="str">
        <f>[4]Pg!$F$37</f>
        <v>Pg40201. Gestión Integral del Recurso Hídrico del Valle del Cauca</v>
      </c>
      <c r="E339" s="220" t="s">
        <v>5114</v>
      </c>
      <c r="F339" s="220" t="s">
        <v>5277</v>
      </c>
      <c r="G339" s="220" t="s">
        <v>710</v>
      </c>
      <c r="H339" s="220" t="s">
        <v>4716</v>
      </c>
      <c r="I339" s="220" t="s">
        <v>563</v>
      </c>
      <c r="J339" s="220"/>
      <c r="K339" s="220" t="s">
        <v>85</v>
      </c>
      <c r="L339" s="221">
        <v>20</v>
      </c>
      <c r="M339" s="221">
        <v>2019</v>
      </c>
      <c r="N339" s="221">
        <v>80</v>
      </c>
      <c r="O339" s="221">
        <v>20</v>
      </c>
      <c r="P339" s="221">
        <v>40</v>
      </c>
      <c r="Q339" s="221">
        <v>60</v>
      </c>
      <c r="R339" s="222">
        <v>80</v>
      </c>
      <c r="S339" s="223">
        <f t="shared" si="33"/>
        <v>343040000</v>
      </c>
      <c r="T339" s="223">
        <f t="shared" si="31"/>
        <v>82000000</v>
      </c>
      <c r="U339" s="223"/>
      <c r="V339" s="223"/>
      <c r="W339" s="223"/>
      <c r="X339" s="223"/>
      <c r="Y339" s="223"/>
      <c r="Z339" s="223"/>
      <c r="AA339" s="223"/>
      <c r="AB339" s="223"/>
      <c r="AC339" s="223">
        <v>82000000</v>
      </c>
      <c r="AD339" s="223">
        <f t="shared" si="30"/>
        <v>84460000</v>
      </c>
      <c r="AE339" s="223"/>
      <c r="AF339" s="223"/>
      <c r="AG339" s="223"/>
      <c r="AH339" s="223"/>
      <c r="AI339" s="223"/>
      <c r="AJ339" s="223"/>
      <c r="AK339" s="223"/>
      <c r="AL339" s="223"/>
      <c r="AM339" s="223">
        <v>84460000</v>
      </c>
      <c r="AN339" s="223">
        <f t="shared" si="32"/>
        <v>86980000</v>
      </c>
      <c r="AO339" s="223"/>
      <c r="AP339" s="223"/>
      <c r="AQ339" s="223"/>
      <c r="AR339" s="223"/>
      <c r="AS339" s="223"/>
      <c r="AT339" s="223"/>
      <c r="AU339" s="223"/>
      <c r="AV339" s="223"/>
      <c r="AW339" s="223">
        <v>86980000</v>
      </c>
      <c r="AX339" s="223">
        <f t="shared" si="34"/>
        <v>89600000</v>
      </c>
      <c r="AY339" s="223"/>
      <c r="AZ339" s="223"/>
      <c r="BA339" s="223"/>
      <c r="BB339" s="223"/>
      <c r="BC339" s="223"/>
      <c r="BD339" s="223"/>
      <c r="BE339" s="223"/>
      <c r="BF339" s="223">
        <v>0</v>
      </c>
      <c r="BG339" s="223">
        <v>89600000</v>
      </c>
    </row>
    <row r="340" spans="1:59" s="234" customFormat="1" ht="78" hidden="1" x14ac:dyDescent="0.3">
      <c r="A340" s="213">
        <v>337</v>
      </c>
      <c r="B340" s="230" t="str">
        <f>[4]LT!E$6</f>
        <v>LT4. VALLE, DEPARTAMENTO VERDE Y SOSTENIBLE</v>
      </c>
      <c r="C340" s="220" t="str">
        <f>[4]LA!F$16</f>
        <v>LA402. VALLE PROTEGE EL RECURSO HÍDRICO</v>
      </c>
      <c r="D340" s="220" t="str">
        <f>[4]Pg!$F$37</f>
        <v>Pg40201. Gestión Integral del Recurso Hídrico del Valle del Cauca</v>
      </c>
      <c r="E340" s="220" t="s">
        <v>5114</v>
      </c>
      <c r="F340" s="220" t="s">
        <v>5277</v>
      </c>
      <c r="G340" s="237" t="s">
        <v>1728</v>
      </c>
      <c r="H340" s="220" t="s">
        <v>4717</v>
      </c>
      <c r="I340" s="220" t="s">
        <v>563</v>
      </c>
      <c r="J340" s="220"/>
      <c r="K340" s="220" t="s">
        <v>85</v>
      </c>
      <c r="L340" s="221">
        <v>20</v>
      </c>
      <c r="M340" s="221">
        <v>2019</v>
      </c>
      <c r="N340" s="221">
        <v>80</v>
      </c>
      <c r="O340" s="221">
        <v>20</v>
      </c>
      <c r="P340" s="221">
        <v>40</v>
      </c>
      <c r="Q340" s="221">
        <v>60</v>
      </c>
      <c r="R340" s="222">
        <v>80</v>
      </c>
      <c r="S340" s="223">
        <f t="shared" si="33"/>
        <v>598240000</v>
      </c>
      <c r="T340" s="223">
        <f t="shared" si="31"/>
        <v>143000000</v>
      </c>
      <c r="U340" s="223"/>
      <c r="V340" s="223"/>
      <c r="W340" s="223"/>
      <c r="X340" s="223"/>
      <c r="Y340" s="223"/>
      <c r="Z340" s="223"/>
      <c r="AA340" s="223"/>
      <c r="AB340" s="223"/>
      <c r="AC340" s="223">
        <v>143000000</v>
      </c>
      <c r="AD340" s="223">
        <f t="shared" si="30"/>
        <v>147290000</v>
      </c>
      <c r="AE340" s="223"/>
      <c r="AF340" s="223"/>
      <c r="AG340" s="223"/>
      <c r="AH340" s="223"/>
      <c r="AI340" s="223"/>
      <c r="AJ340" s="223"/>
      <c r="AK340" s="223"/>
      <c r="AL340" s="223"/>
      <c r="AM340" s="223">
        <v>147290000</v>
      </c>
      <c r="AN340" s="223">
        <f t="shared" si="32"/>
        <v>151700000</v>
      </c>
      <c r="AO340" s="223"/>
      <c r="AP340" s="223"/>
      <c r="AQ340" s="223"/>
      <c r="AR340" s="223"/>
      <c r="AS340" s="223"/>
      <c r="AT340" s="223"/>
      <c r="AU340" s="223"/>
      <c r="AV340" s="223"/>
      <c r="AW340" s="223">
        <v>151700000</v>
      </c>
      <c r="AX340" s="223">
        <f t="shared" si="34"/>
        <v>156250000</v>
      </c>
      <c r="AY340" s="223"/>
      <c r="AZ340" s="223"/>
      <c r="BA340" s="223"/>
      <c r="BB340" s="223"/>
      <c r="BC340" s="223"/>
      <c r="BD340" s="223"/>
      <c r="BE340" s="223"/>
      <c r="BF340" s="223">
        <v>0</v>
      </c>
      <c r="BG340" s="223">
        <v>156250000</v>
      </c>
    </row>
    <row r="341" spans="1:59" s="234" customFormat="1" ht="78" hidden="1" x14ac:dyDescent="0.3">
      <c r="A341" s="213">
        <v>338</v>
      </c>
      <c r="B341" s="230" t="str">
        <f>[4]LT!E$6</f>
        <v>LT4. VALLE, DEPARTAMENTO VERDE Y SOSTENIBLE</v>
      </c>
      <c r="C341" s="220" t="str">
        <f>[4]LA!F$16</f>
        <v>LA402. VALLE PROTEGE EL RECURSO HÍDRICO</v>
      </c>
      <c r="D341" s="220" t="str">
        <f>[4]Pg!$F$37</f>
        <v>Pg40201. Gestión Integral del Recurso Hídrico del Valle del Cauca</v>
      </c>
      <c r="E341" s="220" t="s">
        <v>5114</v>
      </c>
      <c r="F341" s="220" t="s">
        <v>5277</v>
      </c>
      <c r="G341" s="220" t="s">
        <v>1728</v>
      </c>
      <c r="H341" s="220" t="s">
        <v>4718</v>
      </c>
      <c r="I341" s="220" t="s">
        <v>563</v>
      </c>
      <c r="J341" s="220"/>
      <c r="K341" s="220" t="s">
        <v>77</v>
      </c>
      <c r="L341" s="221">
        <v>80</v>
      </c>
      <c r="M341" s="221">
        <v>2019</v>
      </c>
      <c r="N341" s="221">
        <v>80</v>
      </c>
      <c r="O341" s="221">
        <v>80</v>
      </c>
      <c r="P341" s="221">
        <v>80</v>
      </c>
      <c r="Q341" s="221">
        <v>80</v>
      </c>
      <c r="R341" s="222">
        <v>80</v>
      </c>
      <c r="S341" s="223">
        <f t="shared" si="33"/>
        <v>367600000</v>
      </c>
      <c r="T341" s="223">
        <f t="shared" si="31"/>
        <v>87900000</v>
      </c>
      <c r="U341" s="223"/>
      <c r="V341" s="223"/>
      <c r="W341" s="223"/>
      <c r="X341" s="223"/>
      <c r="Y341" s="223"/>
      <c r="Z341" s="223"/>
      <c r="AA341" s="223"/>
      <c r="AB341" s="223"/>
      <c r="AC341" s="223">
        <v>87900000</v>
      </c>
      <c r="AD341" s="223">
        <f t="shared" si="30"/>
        <v>90500000</v>
      </c>
      <c r="AE341" s="223"/>
      <c r="AF341" s="223"/>
      <c r="AG341" s="223"/>
      <c r="AH341" s="223"/>
      <c r="AI341" s="223"/>
      <c r="AJ341" s="223"/>
      <c r="AK341" s="223"/>
      <c r="AL341" s="223"/>
      <c r="AM341" s="223">
        <v>90500000</v>
      </c>
      <c r="AN341" s="223">
        <f t="shared" si="32"/>
        <v>93200000</v>
      </c>
      <c r="AO341" s="223"/>
      <c r="AP341" s="223"/>
      <c r="AQ341" s="223"/>
      <c r="AR341" s="223"/>
      <c r="AS341" s="223"/>
      <c r="AT341" s="223"/>
      <c r="AU341" s="223"/>
      <c r="AV341" s="223"/>
      <c r="AW341" s="223">
        <v>93200000</v>
      </c>
      <c r="AX341" s="223">
        <f t="shared" si="34"/>
        <v>96000000</v>
      </c>
      <c r="AY341" s="223"/>
      <c r="AZ341" s="223"/>
      <c r="BA341" s="223"/>
      <c r="BB341" s="223"/>
      <c r="BC341" s="223"/>
      <c r="BD341" s="223"/>
      <c r="BE341" s="223"/>
      <c r="BF341" s="223">
        <v>0</v>
      </c>
      <c r="BG341" s="223">
        <v>96000000</v>
      </c>
    </row>
    <row r="342" spans="1:59" s="234" customFormat="1" ht="78" hidden="1" x14ac:dyDescent="0.3">
      <c r="A342" s="213">
        <v>339</v>
      </c>
      <c r="B342" s="230" t="str">
        <f>[4]LT!E$6</f>
        <v>LT4. VALLE, DEPARTAMENTO VERDE Y SOSTENIBLE</v>
      </c>
      <c r="C342" s="220" t="str">
        <f>[4]LA!F$16</f>
        <v>LA402. VALLE PROTEGE EL RECURSO HÍDRICO</v>
      </c>
      <c r="D342" s="220" t="str">
        <f>[4]Pg!$F$37</f>
        <v>Pg40201. Gestión Integral del Recurso Hídrico del Valle del Cauca</v>
      </c>
      <c r="E342" s="220" t="s">
        <v>5114</v>
      </c>
      <c r="F342" s="220" t="s">
        <v>5277</v>
      </c>
      <c r="G342" s="220" t="s">
        <v>1392</v>
      </c>
      <c r="H342" s="220" t="s">
        <v>4719</v>
      </c>
      <c r="I342" s="220" t="s">
        <v>563</v>
      </c>
      <c r="J342" s="220"/>
      <c r="K342" s="220" t="s">
        <v>85</v>
      </c>
      <c r="L342" s="221">
        <v>1</v>
      </c>
      <c r="M342" s="221">
        <v>2019</v>
      </c>
      <c r="N342" s="221">
        <v>4</v>
      </c>
      <c r="O342" s="221">
        <v>1</v>
      </c>
      <c r="P342" s="221">
        <v>2</v>
      </c>
      <c r="Q342" s="221">
        <v>3</v>
      </c>
      <c r="R342" s="222">
        <v>4</v>
      </c>
      <c r="S342" s="223">
        <f t="shared" si="33"/>
        <v>251100000</v>
      </c>
      <c r="T342" s="223">
        <f t="shared" si="31"/>
        <v>60000000</v>
      </c>
      <c r="U342" s="223"/>
      <c r="V342" s="223"/>
      <c r="W342" s="223"/>
      <c r="X342" s="223"/>
      <c r="Y342" s="223"/>
      <c r="Z342" s="223"/>
      <c r="AA342" s="223"/>
      <c r="AB342" s="223"/>
      <c r="AC342" s="223">
        <v>60000000</v>
      </c>
      <c r="AD342" s="223">
        <f t="shared" si="30"/>
        <v>61800000</v>
      </c>
      <c r="AE342" s="223"/>
      <c r="AF342" s="223"/>
      <c r="AG342" s="223"/>
      <c r="AH342" s="223"/>
      <c r="AI342" s="223"/>
      <c r="AJ342" s="223"/>
      <c r="AK342" s="223"/>
      <c r="AL342" s="223"/>
      <c r="AM342" s="223">
        <v>61800000</v>
      </c>
      <c r="AN342" s="223">
        <f t="shared" si="32"/>
        <v>63600000</v>
      </c>
      <c r="AO342" s="223"/>
      <c r="AP342" s="223"/>
      <c r="AQ342" s="223"/>
      <c r="AR342" s="223"/>
      <c r="AS342" s="223"/>
      <c r="AT342" s="223"/>
      <c r="AU342" s="223"/>
      <c r="AV342" s="223"/>
      <c r="AW342" s="223">
        <v>63600000</v>
      </c>
      <c r="AX342" s="223">
        <f t="shared" si="34"/>
        <v>65700000</v>
      </c>
      <c r="AY342" s="223"/>
      <c r="AZ342" s="223"/>
      <c r="BA342" s="223"/>
      <c r="BB342" s="223"/>
      <c r="BC342" s="223"/>
      <c r="BD342" s="223"/>
      <c r="BE342" s="223"/>
      <c r="BF342" s="223">
        <v>0</v>
      </c>
      <c r="BG342" s="223">
        <v>65700000</v>
      </c>
    </row>
    <row r="343" spans="1:59" s="234" customFormat="1" ht="78" hidden="1" x14ac:dyDescent="0.3">
      <c r="A343" s="213">
        <v>340</v>
      </c>
      <c r="B343" s="230" t="str">
        <f>[4]LT!E$6</f>
        <v>LT4. VALLE, DEPARTAMENTO VERDE Y SOSTENIBLE</v>
      </c>
      <c r="C343" s="220" t="str">
        <f>[4]LA!F$16</f>
        <v>LA402. VALLE PROTEGE EL RECURSO HÍDRICO</v>
      </c>
      <c r="D343" s="220" t="str">
        <f>[4]Pg!$F$37</f>
        <v>Pg40201. Gestión Integral del Recurso Hídrico del Valle del Cauca</v>
      </c>
      <c r="E343" s="220" t="s">
        <v>5114</v>
      </c>
      <c r="F343" s="220" t="s">
        <v>5277</v>
      </c>
      <c r="G343" s="254" t="s">
        <v>1730</v>
      </c>
      <c r="H343" s="220" t="s">
        <v>4720</v>
      </c>
      <c r="I343" s="220" t="s">
        <v>317</v>
      </c>
      <c r="J343" s="220"/>
      <c r="K343" s="249" t="s">
        <v>85</v>
      </c>
      <c r="L343" s="221">
        <v>1</v>
      </c>
      <c r="M343" s="221">
        <v>2019</v>
      </c>
      <c r="N343" s="221">
        <v>1</v>
      </c>
      <c r="O343" s="221">
        <v>0</v>
      </c>
      <c r="P343" s="221">
        <v>1</v>
      </c>
      <c r="Q343" s="221">
        <v>1</v>
      </c>
      <c r="R343" s="222">
        <v>1</v>
      </c>
      <c r="S343" s="223">
        <f t="shared" si="33"/>
        <v>130000000</v>
      </c>
      <c r="T343" s="223">
        <f t="shared" si="31"/>
        <v>0</v>
      </c>
      <c r="U343" s="223"/>
      <c r="V343" s="223"/>
      <c r="W343" s="223"/>
      <c r="X343" s="223"/>
      <c r="Y343" s="223"/>
      <c r="Z343" s="223"/>
      <c r="AA343" s="223"/>
      <c r="AB343" s="223"/>
      <c r="AC343" s="223"/>
      <c r="AD343" s="223">
        <f t="shared" si="30"/>
        <v>50000000</v>
      </c>
      <c r="AE343" s="223"/>
      <c r="AF343" s="223"/>
      <c r="AG343" s="223"/>
      <c r="AH343" s="223"/>
      <c r="AI343" s="223"/>
      <c r="AJ343" s="223"/>
      <c r="AK343" s="223"/>
      <c r="AL343" s="223">
        <v>50000000</v>
      </c>
      <c r="AM343" s="223"/>
      <c r="AN343" s="223">
        <f t="shared" si="32"/>
        <v>30000000</v>
      </c>
      <c r="AO343" s="223"/>
      <c r="AP343" s="223"/>
      <c r="AQ343" s="223"/>
      <c r="AR343" s="223"/>
      <c r="AS343" s="223"/>
      <c r="AT343" s="223"/>
      <c r="AU343" s="223"/>
      <c r="AV343" s="223">
        <v>30000000</v>
      </c>
      <c r="AW343" s="223"/>
      <c r="AX343" s="223">
        <f t="shared" si="34"/>
        <v>50000000</v>
      </c>
      <c r="AY343" s="223"/>
      <c r="AZ343" s="223"/>
      <c r="BA343" s="223"/>
      <c r="BB343" s="223"/>
      <c r="BC343" s="223"/>
      <c r="BD343" s="223"/>
      <c r="BE343" s="223"/>
      <c r="BF343" s="223">
        <v>50000000</v>
      </c>
      <c r="BG343" s="223"/>
    </row>
    <row r="344" spans="1:59" s="234" customFormat="1" ht="78" hidden="1" x14ac:dyDescent="0.3">
      <c r="A344" s="213">
        <v>341</v>
      </c>
      <c r="B344" s="230" t="str">
        <f>[4]LT!E$6</f>
        <v>LT4. VALLE, DEPARTAMENTO VERDE Y SOSTENIBLE</v>
      </c>
      <c r="C344" s="220" t="str">
        <f>[4]LA!F$16</f>
        <v>LA402. VALLE PROTEGE EL RECURSO HÍDRICO</v>
      </c>
      <c r="D344" s="220" t="str">
        <f>[4]Pg!$F$37</f>
        <v>Pg40201. Gestión Integral del Recurso Hídrico del Valle del Cauca</v>
      </c>
      <c r="E344" s="220" t="s">
        <v>5114</v>
      </c>
      <c r="F344" s="220" t="s">
        <v>5278</v>
      </c>
      <c r="G344" s="220" t="s">
        <v>715</v>
      </c>
      <c r="H344" s="220" t="s">
        <v>4721</v>
      </c>
      <c r="I344" s="220" t="s">
        <v>563</v>
      </c>
      <c r="J344" s="220"/>
      <c r="K344" s="220" t="s">
        <v>85</v>
      </c>
      <c r="L344" s="221">
        <v>12</v>
      </c>
      <c r="M344" s="221">
        <v>2019</v>
      </c>
      <c r="N344" s="221">
        <v>48</v>
      </c>
      <c r="O344" s="221">
        <v>12</v>
      </c>
      <c r="P344" s="221">
        <v>24</v>
      </c>
      <c r="Q344" s="221">
        <v>36</v>
      </c>
      <c r="R344" s="222">
        <v>48</v>
      </c>
      <c r="S344" s="223">
        <f t="shared" si="33"/>
        <v>175600000</v>
      </c>
      <c r="T344" s="223">
        <f t="shared" si="31"/>
        <v>42000000</v>
      </c>
      <c r="U344" s="223"/>
      <c r="V344" s="223"/>
      <c r="W344" s="223"/>
      <c r="X344" s="223"/>
      <c r="Y344" s="223"/>
      <c r="Z344" s="223"/>
      <c r="AA344" s="223"/>
      <c r="AB344" s="223"/>
      <c r="AC344" s="223">
        <v>42000000</v>
      </c>
      <c r="AD344" s="223">
        <f t="shared" si="30"/>
        <v>43300000</v>
      </c>
      <c r="AE344" s="223"/>
      <c r="AF344" s="223"/>
      <c r="AG344" s="223"/>
      <c r="AH344" s="223"/>
      <c r="AI344" s="223"/>
      <c r="AJ344" s="223"/>
      <c r="AK344" s="223"/>
      <c r="AL344" s="223"/>
      <c r="AM344" s="223">
        <v>43300000</v>
      </c>
      <c r="AN344" s="223">
        <f t="shared" si="32"/>
        <v>44500000</v>
      </c>
      <c r="AO344" s="223"/>
      <c r="AP344" s="223"/>
      <c r="AQ344" s="223"/>
      <c r="AR344" s="223"/>
      <c r="AS344" s="223"/>
      <c r="AT344" s="223"/>
      <c r="AU344" s="223"/>
      <c r="AV344" s="223"/>
      <c r="AW344" s="223">
        <v>44500000</v>
      </c>
      <c r="AX344" s="223">
        <f t="shared" si="34"/>
        <v>45800000</v>
      </c>
      <c r="AY344" s="223"/>
      <c r="AZ344" s="223"/>
      <c r="BA344" s="223"/>
      <c r="BB344" s="223"/>
      <c r="BC344" s="223"/>
      <c r="BD344" s="223"/>
      <c r="BE344" s="223"/>
      <c r="BF344" s="223">
        <v>0</v>
      </c>
      <c r="BG344" s="223">
        <v>45800000</v>
      </c>
    </row>
    <row r="345" spans="1:59" s="234" customFormat="1" ht="52" hidden="1" x14ac:dyDescent="0.3">
      <c r="A345" s="213">
        <v>342</v>
      </c>
      <c r="B345" s="230" t="str">
        <f>[4]LT!E$6</f>
        <v>LT4. VALLE, DEPARTAMENTO VERDE Y SOSTENIBLE</v>
      </c>
      <c r="C345" s="220" t="str">
        <f>[4]LA!F$17</f>
        <v>LA403. VALLE, TERRITORIO RESILIENTE</v>
      </c>
      <c r="D345" s="220" t="str">
        <f>[4]Pg!$F$38</f>
        <v>Pg40301. Gestión del Riesgo de Desastres, Cambio y Variabilidad Climática</v>
      </c>
      <c r="E345" s="220" t="s">
        <v>5115</v>
      </c>
      <c r="F345" s="220" t="s">
        <v>5279</v>
      </c>
      <c r="G345" s="220" t="s">
        <v>718</v>
      </c>
      <c r="H345" s="220" t="s">
        <v>4722</v>
      </c>
      <c r="I345" s="220" t="s">
        <v>317</v>
      </c>
      <c r="J345" s="220"/>
      <c r="K345" s="220" t="s">
        <v>85</v>
      </c>
      <c r="L345" s="221">
        <v>0</v>
      </c>
      <c r="M345" s="221">
        <v>2019</v>
      </c>
      <c r="N345" s="221">
        <v>4</v>
      </c>
      <c r="O345" s="221">
        <v>0</v>
      </c>
      <c r="P345" s="221">
        <v>2</v>
      </c>
      <c r="Q345" s="221">
        <v>4</v>
      </c>
      <c r="R345" s="222">
        <v>4</v>
      </c>
      <c r="S345" s="223">
        <f t="shared" si="33"/>
        <v>206542056</v>
      </c>
      <c r="T345" s="223">
        <f t="shared" si="31"/>
        <v>0</v>
      </c>
      <c r="U345" s="223"/>
      <c r="V345" s="223"/>
      <c r="W345" s="223"/>
      <c r="X345" s="223"/>
      <c r="Y345" s="223"/>
      <c r="Z345" s="223"/>
      <c r="AA345" s="223"/>
      <c r="AB345" s="223"/>
      <c r="AC345" s="223"/>
      <c r="AD345" s="223">
        <f t="shared" si="30"/>
        <v>100000000</v>
      </c>
      <c r="AE345" s="223">
        <v>96271952</v>
      </c>
      <c r="AF345" s="223"/>
      <c r="AG345" s="223"/>
      <c r="AH345" s="223"/>
      <c r="AI345" s="223"/>
      <c r="AJ345" s="223"/>
      <c r="AK345" s="223"/>
      <c r="AL345" s="223">
        <v>3728048</v>
      </c>
      <c r="AM345" s="223"/>
      <c r="AN345" s="223">
        <f t="shared" si="32"/>
        <v>106542056</v>
      </c>
      <c r="AO345" s="223">
        <v>66375074</v>
      </c>
      <c r="AP345" s="223"/>
      <c r="AQ345" s="223"/>
      <c r="AR345" s="223"/>
      <c r="AS345" s="223"/>
      <c r="AT345" s="223"/>
      <c r="AU345" s="223"/>
      <c r="AV345" s="223">
        <v>40166982</v>
      </c>
      <c r="AW345" s="223"/>
      <c r="AX345" s="223">
        <f t="shared" si="34"/>
        <v>0</v>
      </c>
      <c r="AY345" s="223"/>
      <c r="AZ345" s="223"/>
      <c r="BA345" s="223"/>
      <c r="BB345" s="223"/>
      <c r="BC345" s="223"/>
      <c r="BD345" s="223"/>
      <c r="BE345" s="223"/>
      <c r="BF345" s="223">
        <v>0</v>
      </c>
      <c r="BG345" s="223"/>
    </row>
    <row r="346" spans="1:59" s="234" customFormat="1" ht="65" hidden="1" x14ac:dyDescent="0.3">
      <c r="A346" s="213">
        <v>343</v>
      </c>
      <c r="B346" s="230" t="str">
        <f>[4]LT!E$6</f>
        <v>LT4. VALLE, DEPARTAMENTO VERDE Y SOSTENIBLE</v>
      </c>
      <c r="C346" s="220" t="str">
        <f>[4]LA!F$17</f>
        <v>LA403. VALLE, TERRITORIO RESILIENTE</v>
      </c>
      <c r="D346" s="220" t="str">
        <f>[4]Pg!$F$38</f>
        <v>Pg40301. Gestión del Riesgo de Desastres, Cambio y Variabilidad Climática</v>
      </c>
      <c r="E346" s="220" t="s">
        <v>5115</v>
      </c>
      <c r="F346" s="220" t="s">
        <v>5279</v>
      </c>
      <c r="G346" s="220" t="s">
        <v>720</v>
      </c>
      <c r="H346" s="220" t="s">
        <v>4723</v>
      </c>
      <c r="I346" s="220" t="s">
        <v>317</v>
      </c>
      <c r="J346" s="220"/>
      <c r="K346" s="220" t="s">
        <v>85</v>
      </c>
      <c r="L346" s="227">
        <v>0</v>
      </c>
      <c r="M346" s="227">
        <v>2019</v>
      </c>
      <c r="N346" s="227">
        <v>1</v>
      </c>
      <c r="O346" s="227">
        <v>0</v>
      </c>
      <c r="P346" s="227">
        <v>1</v>
      </c>
      <c r="Q346" s="227">
        <v>1</v>
      </c>
      <c r="R346" s="228">
        <v>1</v>
      </c>
      <c r="S346" s="223">
        <f t="shared" si="33"/>
        <v>38217081</v>
      </c>
      <c r="T346" s="223">
        <f t="shared" si="31"/>
        <v>0</v>
      </c>
      <c r="U346" s="255"/>
      <c r="V346" s="255"/>
      <c r="W346" s="255"/>
      <c r="X346" s="255"/>
      <c r="Y346" s="255"/>
      <c r="Z346" s="255"/>
      <c r="AA346" s="255"/>
      <c r="AB346" s="255"/>
      <c r="AC346" s="255"/>
      <c r="AD346" s="223">
        <f t="shared" si="30"/>
        <v>15291262</v>
      </c>
      <c r="AE346" s="223">
        <v>10291262</v>
      </c>
      <c r="AF346" s="223">
        <v>5000000</v>
      </c>
      <c r="AG346" s="223"/>
      <c r="AH346" s="223"/>
      <c r="AI346" s="223"/>
      <c r="AJ346" s="223"/>
      <c r="AK346" s="223"/>
      <c r="AL346" s="223"/>
      <c r="AM346" s="223"/>
      <c r="AN346" s="223">
        <f t="shared" si="32"/>
        <v>10964522</v>
      </c>
      <c r="AO346" s="223">
        <v>10964522</v>
      </c>
      <c r="AP346" s="223"/>
      <c r="AQ346" s="223"/>
      <c r="AR346" s="223"/>
      <c r="AS346" s="223"/>
      <c r="AT346" s="223"/>
      <c r="AU346" s="223"/>
      <c r="AV346" s="223"/>
      <c r="AW346" s="223"/>
      <c r="AX346" s="223">
        <f t="shared" si="34"/>
        <v>11961297</v>
      </c>
      <c r="AY346" s="223">
        <v>11961297</v>
      </c>
      <c r="AZ346" s="223"/>
      <c r="BA346" s="223"/>
      <c r="BB346" s="223"/>
      <c r="BC346" s="223"/>
      <c r="BD346" s="223"/>
      <c r="BE346" s="223"/>
      <c r="BF346" s="223">
        <v>0</v>
      </c>
      <c r="BG346" s="223"/>
    </row>
    <row r="347" spans="1:59" s="234" customFormat="1" ht="39" hidden="1" x14ac:dyDescent="0.3">
      <c r="A347" s="213">
        <v>344</v>
      </c>
      <c r="B347" s="230" t="str">
        <f>[4]LT!E$6</f>
        <v>LT4. VALLE, DEPARTAMENTO VERDE Y SOSTENIBLE</v>
      </c>
      <c r="C347" s="220" t="str">
        <f>[4]LA!F$17</f>
        <v>LA403. VALLE, TERRITORIO RESILIENTE</v>
      </c>
      <c r="D347" s="220" t="str">
        <f>[4]Pg!$F$38</f>
        <v>Pg40301. Gestión del Riesgo de Desastres, Cambio y Variabilidad Climática</v>
      </c>
      <c r="E347" s="220" t="s">
        <v>5115</v>
      </c>
      <c r="F347" s="220" t="s">
        <v>5279</v>
      </c>
      <c r="G347" s="251" t="s">
        <v>721</v>
      </c>
      <c r="H347" s="220" t="s">
        <v>4724</v>
      </c>
      <c r="I347" s="256" t="s">
        <v>317</v>
      </c>
      <c r="J347" s="256"/>
      <c r="K347" s="257" t="s">
        <v>85</v>
      </c>
      <c r="L347" s="258">
        <v>0</v>
      </c>
      <c r="M347" s="258">
        <v>2019</v>
      </c>
      <c r="N347" s="258">
        <v>1</v>
      </c>
      <c r="O347" s="258">
        <v>0</v>
      </c>
      <c r="P347" s="258">
        <v>0</v>
      </c>
      <c r="Q347" s="258">
        <v>1</v>
      </c>
      <c r="R347" s="258">
        <v>1</v>
      </c>
      <c r="S347" s="259">
        <f t="shared" si="33"/>
        <v>200000000</v>
      </c>
      <c r="T347" s="223">
        <f t="shared" si="31"/>
        <v>0</v>
      </c>
      <c r="U347" s="260"/>
      <c r="V347" s="260"/>
      <c r="W347" s="260"/>
      <c r="X347" s="260"/>
      <c r="Y347" s="260"/>
      <c r="Z347" s="260"/>
      <c r="AA347" s="260"/>
      <c r="AB347" s="260"/>
      <c r="AC347" s="260"/>
      <c r="AD347" s="223">
        <f t="shared" si="30"/>
        <v>0</v>
      </c>
      <c r="AN347" s="223">
        <f t="shared" si="32"/>
        <v>200000000</v>
      </c>
      <c r="AV347" s="261">
        <v>200000000</v>
      </c>
      <c r="AW347" s="223"/>
      <c r="AX347" s="223">
        <f t="shared" si="34"/>
        <v>0</v>
      </c>
      <c r="AY347" s="223"/>
      <c r="AZ347" s="223"/>
      <c r="BA347" s="223"/>
      <c r="BB347" s="223"/>
      <c r="BC347" s="223"/>
      <c r="BD347" s="223"/>
      <c r="BE347" s="223"/>
      <c r="BF347" s="223"/>
      <c r="BG347" s="223"/>
    </row>
    <row r="348" spans="1:59" s="234" customFormat="1" ht="78" hidden="1" x14ac:dyDescent="0.3">
      <c r="A348" s="213">
        <v>345</v>
      </c>
      <c r="B348" s="230" t="str">
        <f>[4]LT!E$6</f>
        <v>LT4. VALLE, DEPARTAMENTO VERDE Y SOSTENIBLE</v>
      </c>
      <c r="C348" s="220" t="str">
        <f>[4]LA!F$17</f>
        <v>LA403. VALLE, TERRITORIO RESILIENTE</v>
      </c>
      <c r="D348" s="220" t="str">
        <f>[4]Pg!$F$38</f>
        <v>Pg40301. Gestión del Riesgo de Desastres, Cambio y Variabilidad Climática</v>
      </c>
      <c r="E348" s="220" t="s">
        <v>5115</v>
      </c>
      <c r="F348" s="220" t="s">
        <v>5279</v>
      </c>
      <c r="G348" s="251" t="s">
        <v>1396</v>
      </c>
      <c r="H348" s="220" t="s">
        <v>4725</v>
      </c>
      <c r="I348" s="256" t="s">
        <v>317</v>
      </c>
      <c r="J348" s="256"/>
      <c r="K348" s="257" t="s">
        <v>85</v>
      </c>
      <c r="L348" s="262">
        <v>0</v>
      </c>
      <c r="M348" s="262">
        <v>2019</v>
      </c>
      <c r="N348" s="262">
        <v>2</v>
      </c>
      <c r="O348" s="262">
        <v>0</v>
      </c>
      <c r="P348" s="262">
        <v>0</v>
      </c>
      <c r="Q348" s="262">
        <v>0</v>
      </c>
      <c r="R348" s="262">
        <v>2</v>
      </c>
      <c r="S348" s="259">
        <f t="shared" si="33"/>
        <v>200000000</v>
      </c>
      <c r="T348" s="223">
        <f t="shared" si="31"/>
        <v>0</v>
      </c>
      <c r="U348" s="263"/>
      <c r="V348" s="263"/>
      <c r="W348" s="263"/>
      <c r="X348" s="263"/>
      <c r="Y348" s="263"/>
      <c r="Z348" s="263"/>
      <c r="AA348" s="263"/>
      <c r="AB348" s="263"/>
      <c r="AC348" s="263"/>
      <c r="AD348" s="223">
        <f t="shared" si="30"/>
        <v>0</v>
      </c>
      <c r="AE348" s="264"/>
      <c r="AF348" s="264"/>
      <c r="AG348" s="264"/>
      <c r="AH348" s="264"/>
      <c r="AI348" s="264"/>
      <c r="AJ348" s="264"/>
      <c r="AK348" s="264"/>
      <c r="AL348" s="264"/>
      <c r="AM348" s="264"/>
      <c r="AN348" s="223">
        <f t="shared" si="32"/>
        <v>0</v>
      </c>
      <c r="AO348" s="264"/>
      <c r="AP348" s="264"/>
      <c r="AQ348" s="264"/>
      <c r="AR348" s="264"/>
      <c r="AS348" s="264"/>
      <c r="AT348" s="264"/>
      <c r="AU348" s="264"/>
      <c r="AV348" s="264"/>
      <c r="AW348" s="223"/>
      <c r="AX348" s="223">
        <f t="shared" si="34"/>
        <v>200000000</v>
      </c>
      <c r="AY348" s="223"/>
      <c r="AZ348" s="223"/>
      <c r="BA348" s="223"/>
      <c r="BB348" s="223"/>
      <c r="BC348" s="223"/>
      <c r="BD348" s="223"/>
      <c r="BE348" s="223"/>
      <c r="BF348" s="223">
        <v>200000000</v>
      </c>
      <c r="BG348" s="223"/>
    </row>
    <row r="349" spans="1:59" s="234" customFormat="1" ht="78" hidden="1" x14ac:dyDescent="0.3">
      <c r="A349" s="213">
        <v>346</v>
      </c>
      <c r="B349" s="230" t="str">
        <f>[4]LT!E$6</f>
        <v>LT4. VALLE, DEPARTAMENTO VERDE Y SOSTENIBLE</v>
      </c>
      <c r="C349" s="220" t="str">
        <f>[4]LA!F$17</f>
        <v>LA403. VALLE, TERRITORIO RESILIENTE</v>
      </c>
      <c r="D349" s="220" t="str">
        <f>[4]Pg!$F$38</f>
        <v>Pg40301. Gestión del Riesgo de Desastres, Cambio y Variabilidad Climática</v>
      </c>
      <c r="E349" s="220" t="s">
        <v>5116</v>
      </c>
      <c r="F349" s="220" t="s">
        <v>5280</v>
      </c>
      <c r="G349" s="220" t="s">
        <v>724</v>
      </c>
      <c r="H349" s="220" t="s">
        <v>4726</v>
      </c>
      <c r="I349" s="220" t="s">
        <v>725</v>
      </c>
      <c r="J349" s="220"/>
      <c r="K349" s="220" t="s">
        <v>85</v>
      </c>
      <c r="L349" s="217">
        <v>0</v>
      </c>
      <c r="M349" s="217">
        <v>2019</v>
      </c>
      <c r="N349" s="217">
        <v>1</v>
      </c>
      <c r="O349" s="217">
        <v>0</v>
      </c>
      <c r="P349" s="217">
        <v>1</v>
      </c>
      <c r="Q349" s="217">
        <v>1</v>
      </c>
      <c r="R349" s="218">
        <v>1</v>
      </c>
      <c r="S349" s="223">
        <f t="shared" si="33"/>
        <v>264866445</v>
      </c>
      <c r="T349" s="223">
        <f t="shared" si="31"/>
        <v>0</v>
      </c>
      <c r="U349" s="219">
        <v>0</v>
      </c>
      <c r="V349" s="219"/>
      <c r="W349" s="219"/>
      <c r="X349" s="219"/>
      <c r="Y349" s="219"/>
      <c r="Z349" s="219"/>
      <c r="AA349" s="219"/>
      <c r="AB349" s="219"/>
      <c r="AC349" s="219"/>
      <c r="AD349" s="223">
        <f t="shared" si="30"/>
        <v>101301547</v>
      </c>
      <c r="AE349" s="223">
        <v>101301547</v>
      </c>
      <c r="AF349" s="223"/>
      <c r="AG349" s="223"/>
      <c r="AH349" s="223"/>
      <c r="AI349" s="223"/>
      <c r="AJ349" s="223"/>
      <c r="AK349" s="223"/>
      <c r="AL349" s="223"/>
      <c r="AM349" s="223"/>
      <c r="AN349" s="223">
        <f t="shared" si="32"/>
        <v>50251789</v>
      </c>
      <c r="AO349" s="223">
        <v>50251789</v>
      </c>
      <c r="AP349" s="223"/>
      <c r="AQ349" s="223"/>
      <c r="AR349" s="223"/>
      <c r="AS349" s="223"/>
      <c r="AT349" s="223"/>
      <c r="AU349" s="223"/>
      <c r="AV349" s="223"/>
      <c r="AW349" s="223"/>
      <c r="AX349" s="223">
        <f t="shared" si="34"/>
        <v>113313109</v>
      </c>
      <c r="AY349" s="223">
        <v>113313109</v>
      </c>
      <c r="AZ349" s="223"/>
      <c r="BA349" s="223"/>
      <c r="BB349" s="223"/>
      <c r="BC349" s="223"/>
      <c r="BD349" s="223"/>
      <c r="BE349" s="223"/>
      <c r="BF349" s="223">
        <v>0</v>
      </c>
      <c r="BG349" s="223"/>
    </row>
    <row r="350" spans="1:59" s="234" customFormat="1" ht="117" hidden="1" x14ac:dyDescent="0.3">
      <c r="A350" s="213">
        <v>347</v>
      </c>
      <c r="B350" s="230" t="str">
        <f>[4]LT!E$6</f>
        <v>LT4. VALLE, DEPARTAMENTO VERDE Y SOSTENIBLE</v>
      </c>
      <c r="C350" s="220" t="str">
        <f>[4]LA!F$17</f>
        <v>LA403. VALLE, TERRITORIO RESILIENTE</v>
      </c>
      <c r="D350" s="220" t="str">
        <f>[4]Pg!$F$38</f>
        <v>Pg40301. Gestión del Riesgo de Desastres, Cambio y Variabilidad Climática</v>
      </c>
      <c r="E350" s="220" t="s">
        <v>5116</v>
      </c>
      <c r="F350" s="220" t="s">
        <v>5280</v>
      </c>
      <c r="G350" s="220" t="s">
        <v>726</v>
      </c>
      <c r="H350" s="220" t="s">
        <v>4727</v>
      </c>
      <c r="I350" s="220" t="s">
        <v>725</v>
      </c>
      <c r="J350" s="220"/>
      <c r="K350" s="220" t="s">
        <v>85</v>
      </c>
      <c r="L350" s="221">
        <v>0</v>
      </c>
      <c r="M350" s="221">
        <v>2019</v>
      </c>
      <c r="N350" s="224">
        <v>1</v>
      </c>
      <c r="O350" s="221">
        <v>0</v>
      </c>
      <c r="P350" s="221">
        <v>100</v>
      </c>
      <c r="Q350" s="221">
        <v>100</v>
      </c>
      <c r="R350" s="222">
        <v>100</v>
      </c>
      <c r="S350" s="223">
        <f t="shared" si="33"/>
        <v>93836281</v>
      </c>
      <c r="T350" s="223">
        <f t="shared" si="31"/>
        <v>0</v>
      </c>
      <c r="U350" s="223">
        <v>0</v>
      </c>
      <c r="V350" s="223"/>
      <c r="W350" s="223"/>
      <c r="X350" s="223"/>
      <c r="Y350" s="223"/>
      <c r="Z350" s="223"/>
      <c r="AA350" s="223"/>
      <c r="AB350" s="223"/>
      <c r="AC350" s="223"/>
      <c r="AD350" s="223">
        <f t="shared" si="30"/>
        <v>29260518</v>
      </c>
      <c r="AE350" s="223">
        <v>29260518</v>
      </c>
      <c r="AF350" s="223"/>
      <c r="AG350" s="223"/>
      <c r="AH350" s="223"/>
      <c r="AI350" s="223"/>
      <c r="AJ350" s="223"/>
      <c r="AK350" s="223"/>
      <c r="AL350" s="223"/>
      <c r="AM350" s="223"/>
      <c r="AN350" s="223">
        <f t="shared" si="32"/>
        <v>31845757</v>
      </c>
      <c r="AO350" s="223">
        <v>31845757</v>
      </c>
      <c r="AP350" s="223"/>
      <c r="AQ350" s="223"/>
      <c r="AR350" s="223"/>
      <c r="AS350" s="223"/>
      <c r="AT350" s="223"/>
      <c r="AU350" s="223"/>
      <c r="AV350" s="223"/>
      <c r="AW350" s="223"/>
      <c r="AX350" s="223">
        <f t="shared" si="34"/>
        <v>32730006</v>
      </c>
      <c r="AY350" s="223">
        <v>32730006</v>
      </c>
      <c r="AZ350" s="223"/>
      <c r="BA350" s="223"/>
      <c r="BB350" s="223"/>
      <c r="BC350" s="223"/>
      <c r="BD350" s="223"/>
      <c r="BE350" s="223"/>
      <c r="BF350" s="223">
        <v>0</v>
      </c>
      <c r="BG350" s="223"/>
    </row>
    <row r="351" spans="1:59" s="234" customFormat="1" ht="78" hidden="1" x14ac:dyDescent="0.3">
      <c r="A351" s="213">
        <v>348</v>
      </c>
      <c r="B351" s="230" t="str">
        <f>[4]LT!E$6</f>
        <v>LT4. VALLE, DEPARTAMENTO VERDE Y SOSTENIBLE</v>
      </c>
      <c r="C351" s="220" t="str">
        <f>[4]LA!F$17</f>
        <v>LA403. VALLE, TERRITORIO RESILIENTE</v>
      </c>
      <c r="D351" s="220" t="str">
        <f>[4]Pg!$F$38</f>
        <v>Pg40301. Gestión del Riesgo de Desastres, Cambio y Variabilidad Climática</v>
      </c>
      <c r="E351" s="220" t="s">
        <v>5116</v>
      </c>
      <c r="F351" s="220" t="s">
        <v>5280</v>
      </c>
      <c r="G351" s="220" t="s">
        <v>727</v>
      </c>
      <c r="H351" s="220" t="s">
        <v>4728</v>
      </c>
      <c r="I351" s="220" t="s">
        <v>725</v>
      </c>
      <c r="J351" s="220"/>
      <c r="K351" s="220" t="s">
        <v>85</v>
      </c>
      <c r="L351" s="224">
        <v>0.3</v>
      </c>
      <c r="M351" s="221">
        <v>2019</v>
      </c>
      <c r="N351" s="224">
        <v>1</v>
      </c>
      <c r="O351" s="221">
        <v>20</v>
      </c>
      <c r="P351" s="221">
        <v>40</v>
      </c>
      <c r="Q351" s="221">
        <v>70</v>
      </c>
      <c r="R351" s="222">
        <v>100</v>
      </c>
      <c r="S351" s="223">
        <f t="shared" si="33"/>
        <v>634878718</v>
      </c>
      <c r="T351" s="223">
        <f t="shared" si="31"/>
        <v>276763032</v>
      </c>
      <c r="U351" s="223">
        <v>276763032</v>
      </c>
      <c r="V351" s="223"/>
      <c r="W351" s="223"/>
      <c r="X351" s="223"/>
      <c r="Y351" s="223"/>
      <c r="Z351" s="223"/>
      <c r="AA351" s="223"/>
      <c r="AB351" s="223"/>
      <c r="AC351" s="223"/>
      <c r="AD351" s="223">
        <f t="shared" si="30"/>
        <v>183728211</v>
      </c>
      <c r="AE351" s="223">
        <v>183728211</v>
      </c>
      <c r="AF351" s="223"/>
      <c r="AG351" s="223"/>
      <c r="AH351" s="223"/>
      <c r="AI351" s="223"/>
      <c r="AJ351" s="223"/>
      <c r="AK351" s="223"/>
      <c r="AL351" s="223"/>
      <c r="AM351" s="223"/>
      <c r="AN351" s="223">
        <f t="shared" si="32"/>
        <v>89164622</v>
      </c>
      <c r="AO351" s="223">
        <v>89164622</v>
      </c>
      <c r="AP351" s="223"/>
      <c r="AQ351" s="223"/>
      <c r="AR351" s="223"/>
      <c r="AS351" s="223"/>
      <c r="AT351" s="223"/>
      <c r="AU351" s="223"/>
      <c r="AV351" s="223"/>
      <c r="AW351" s="223"/>
      <c r="AX351" s="223">
        <f t="shared" si="34"/>
        <v>85222853</v>
      </c>
      <c r="AY351" s="223">
        <v>85222853</v>
      </c>
      <c r="AZ351" s="223"/>
      <c r="BA351" s="223"/>
      <c r="BB351" s="223"/>
      <c r="BC351" s="223"/>
      <c r="BD351" s="223"/>
      <c r="BE351" s="223"/>
      <c r="BF351" s="223">
        <v>0</v>
      </c>
      <c r="BG351" s="223"/>
    </row>
    <row r="352" spans="1:59" s="234" customFormat="1" ht="78" hidden="1" x14ac:dyDescent="0.3">
      <c r="A352" s="213">
        <v>349</v>
      </c>
      <c r="B352" s="230" t="str">
        <f>[4]LT!E$6</f>
        <v>LT4. VALLE, DEPARTAMENTO VERDE Y SOSTENIBLE</v>
      </c>
      <c r="C352" s="220" t="str">
        <f>[4]LA!F$17</f>
        <v>LA403. VALLE, TERRITORIO RESILIENTE</v>
      </c>
      <c r="D352" s="220" t="str">
        <f>[4]Pg!$F$38</f>
        <v>Pg40301. Gestión del Riesgo de Desastres, Cambio y Variabilidad Climática</v>
      </c>
      <c r="E352" s="220" t="s">
        <v>5116</v>
      </c>
      <c r="F352" s="220" t="s">
        <v>5281</v>
      </c>
      <c r="G352" s="220" t="s">
        <v>729</v>
      </c>
      <c r="H352" s="220" t="s">
        <v>4729</v>
      </c>
      <c r="I352" s="220" t="s">
        <v>725</v>
      </c>
      <c r="J352" s="220"/>
      <c r="K352" s="225" t="s">
        <v>85</v>
      </c>
      <c r="L352" s="221">
        <v>0</v>
      </c>
      <c r="M352" s="221">
        <v>2019</v>
      </c>
      <c r="N352" s="224">
        <v>1</v>
      </c>
      <c r="O352" s="221">
        <v>100</v>
      </c>
      <c r="P352" s="221">
        <v>100</v>
      </c>
      <c r="Q352" s="221">
        <v>100</v>
      </c>
      <c r="R352" s="222">
        <v>100</v>
      </c>
      <c r="S352" s="223">
        <f t="shared" si="33"/>
        <v>126050953.07913198</v>
      </c>
      <c r="T352" s="223">
        <f t="shared" si="31"/>
        <v>32214672</v>
      </c>
      <c r="U352" s="223">
        <v>32214672</v>
      </c>
      <c r="V352" s="223"/>
      <c r="W352" s="223"/>
      <c r="X352" s="223"/>
      <c r="Y352" s="223"/>
      <c r="Z352" s="223"/>
      <c r="AA352" s="223"/>
      <c r="AB352" s="223"/>
      <c r="AC352" s="223"/>
      <c r="AD352" s="223">
        <f t="shared" si="30"/>
        <v>29260517.853128828</v>
      </c>
      <c r="AE352" s="223">
        <v>29260517.853128828</v>
      </c>
      <c r="AF352" s="223"/>
      <c r="AG352" s="223"/>
      <c r="AH352" s="223"/>
      <c r="AI352" s="223"/>
      <c r="AJ352" s="223"/>
      <c r="AK352" s="223"/>
      <c r="AL352" s="223"/>
      <c r="AM352" s="223"/>
      <c r="AN352" s="223">
        <f t="shared" si="32"/>
        <v>31845757.19600315</v>
      </c>
      <c r="AO352" s="223">
        <v>31845757.19600315</v>
      </c>
      <c r="AP352" s="223"/>
      <c r="AQ352" s="223"/>
      <c r="AR352" s="223"/>
      <c r="AS352" s="223"/>
      <c r="AT352" s="223"/>
      <c r="AU352" s="223"/>
      <c r="AV352" s="223"/>
      <c r="AW352" s="223"/>
      <c r="AX352" s="223">
        <f t="shared" si="34"/>
        <v>32730006.030000001</v>
      </c>
      <c r="AY352" s="223">
        <v>32730006.030000001</v>
      </c>
      <c r="AZ352" s="223"/>
      <c r="BA352" s="223"/>
      <c r="BB352" s="223"/>
      <c r="BC352" s="223"/>
      <c r="BD352" s="223"/>
      <c r="BE352" s="223"/>
      <c r="BF352" s="223">
        <v>0</v>
      </c>
      <c r="BG352" s="223"/>
    </row>
    <row r="353" spans="1:59" s="234" customFormat="1" ht="78" hidden="1" x14ac:dyDescent="0.3">
      <c r="A353" s="213">
        <v>350</v>
      </c>
      <c r="B353" s="230" t="str">
        <f>[4]LT!E$6</f>
        <v>LT4. VALLE, DEPARTAMENTO VERDE Y SOSTENIBLE</v>
      </c>
      <c r="C353" s="220" t="str">
        <f>[4]LA!F$17</f>
        <v>LA403. VALLE, TERRITORIO RESILIENTE</v>
      </c>
      <c r="D353" s="220" t="str">
        <f>[4]Pg!$F$38</f>
        <v>Pg40301. Gestión del Riesgo de Desastres, Cambio y Variabilidad Climática</v>
      </c>
      <c r="E353" s="220" t="s">
        <v>5116</v>
      </c>
      <c r="F353" s="220" t="s">
        <v>5281</v>
      </c>
      <c r="G353" s="220" t="s">
        <v>730</v>
      </c>
      <c r="H353" s="220" t="s">
        <v>4730</v>
      </c>
      <c r="I353" s="220" t="s">
        <v>725</v>
      </c>
      <c r="J353" s="220"/>
      <c r="K353" s="225" t="s">
        <v>85</v>
      </c>
      <c r="L353" s="221">
        <v>35</v>
      </c>
      <c r="M353" s="221">
        <v>2019</v>
      </c>
      <c r="N353" s="221">
        <v>42</v>
      </c>
      <c r="O353" s="221">
        <v>0</v>
      </c>
      <c r="P353" s="221">
        <v>2</v>
      </c>
      <c r="Q353" s="221">
        <v>2</v>
      </c>
      <c r="R353" s="222">
        <v>3</v>
      </c>
      <c r="S353" s="223">
        <f t="shared" si="33"/>
        <v>20601622.454327032</v>
      </c>
      <c r="T353" s="223">
        <f t="shared" si="31"/>
        <v>0</v>
      </c>
      <c r="U353" s="223">
        <v>0</v>
      </c>
      <c r="V353" s="223"/>
      <c r="W353" s="223"/>
      <c r="X353" s="223"/>
      <c r="Y353" s="223"/>
      <c r="Z353" s="223"/>
      <c r="AA353" s="223"/>
      <c r="AB353" s="223"/>
      <c r="AC353" s="223"/>
      <c r="AD353" s="223">
        <f t="shared" si="30"/>
        <v>6424105.204652546</v>
      </c>
      <c r="AE353" s="223">
        <v>6424105.204652546</v>
      </c>
      <c r="AF353" s="223"/>
      <c r="AG353" s="223"/>
      <c r="AH353" s="223"/>
      <c r="AI353" s="223"/>
      <c r="AJ353" s="223"/>
      <c r="AK353" s="223"/>
      <c r="AL353" s="223"/>
      <c r="AM353" s="223"/>
      <c r="AN353" s="223">
        <f t="shared" si="32"/>
        <v>6991690.8296744833</v>
      </c>
      <c r="AO353" s="223">
        <v>6991690.8296744833</v>
      </c>
      <c r="AP353" s="223"/>
      <c r="AQ353" s="223"/>
      <c r="AR353" s="223"/>
      <c r="AS353" s="223"/>
      <c r="AT353" s="223"/>
      <c r="AU353" s="223"/>
      <c r="AV353" s="223"/>
      <c r="AW353" s="223"/>
      <c r="AX353" s="223">
        <f t="shared" si="34"/>
        <v>7185826.4199999999</v>
      </c>
      <c r="AY353" s="223">
        <v>7185826.4199999999</v>
      </c>
      <c r="AZ353" s="223"/>
      <c r="BA353" s="223"/>
      <c r="BB353" s="223"/>
      <c r="BC353" s="223"/>
      <c r="BD353" s="223"/>
      <c r="BE353" s="223"/>
      <c r="BF353" s="223">
        <v>0</v>
      </c>
      <c r="BG353" s="223"/>
    </row>
    <row r="354" spans="1:59" s="234" customFormat="1" ht="78" hidden="1" x14ac:dyDescent="0.3">
      <c r="A354" s="213">
        <v>351</v>
      </c>
      <c r="B354" s="230" t="str">
        <f>[4]LT!E$6</f>
        <v>LT4. VALLE, DEPARTAMENTO VERDE Y SOSTENIBLE</v>
      </c>
      <c r="C354" s="220" t="str">
        <f>[4]LA!F$17</f>
        <v>LA403. VALLE, TERRITORIO RESILIENTE</v>
      </c>
      <c r="D354" s="220" t="str">
        <f>[4]Pg!$F$38</f>
        <v>Pg40301. Gestión del Riesgo de Desastres, Cambio y Variabilidad Climática</v>
      </c>
      <c r="E354" s="220" t="s">
        <v>5116</v>
      </c>
      <c r="F354" s="220" t="s">
        <v>5281</v>
      </c>
      <c r="G354" s="220" t="s">
        <v>732</v>
      </c>
      <c r="H354" s="220" t="s">
        <v>4731</v>
      </c>
      <c r="I354" s="220" t="s">
        <v>725</v>
      </c>
      <c r="J354" s="220"/>
      <c r="K354" s="225" t="s">
        <v>85</v>
      </c>
      <c r="L354" s="221">
        <v>0</v>
      </c>
      <c r="M354" s="221">
        <v>2019</v>
      </c>
      <c r="N354" s="224">
        <v>1</v>
      </c>
      <c r="O354" s="221">
        <v>0</v>
      </c>
      <c r="P354" s="221">
        <v>100</v>
      </c>
      <c r="Q354" s="221">
        <v>100</v>
      </c>
      <c r="R354" s="222">
        <v>100</v>
      </c>
      <c r="S354" s="223">
        <f t="shared" si="33"/>
        <v>315965598.34841216</v>
      </c>
      <c r="T354" s="223">
        <f t="shared" si="31"/>
        <v>0</v>
      </c>
      <c r="U354" s="223">
        <v>0</v>
      </c>
      <c r="V354" s="223"/>
      <c r="W354" s="223"/>
      <c r="X354" s="223"/>
      <c r="Y354" s="223"/>
      <c r="Z354" s="223"/>
      <c r="AA354" s="223"/>
      <c r="AB354" s="223"/>
      <c r="AC354" s="223"/>
      <c r="AD354" s="223">
        <f t="shared" si="30"/>
        <v>56846709</v>
      </c>
      <c r="AE354" s="223">
        <v>56846709</v>
      </c>
      <c r="AF354" s="223"/>
      <c r="AG354" s="223"/>
      <c r="AH354" s="223"/>
      <c r="AI354" s="223"/>
      <c r="AJ354" s="223"/>
      <c r="AK354" s="223"/>
      <c r="AL354" s="223"/>
      <c r="AM354" s="223"/>
      <c r="AN354" s="223">
        <f t="shared" si="32"/>
        <v>124213968.12841219</v>
      </c>
      <c r="AO354" s="223">
        <v>124213968.12841219</v>
      </c>
      <c r="AP354" s="223"/>
      <c r="AQ354" s="223"/>
      <c r="AR354" s="223"/>
      <c r="AS354" s="223"/>
      <c r="AT354" s="223"/>
      <c r="AU354" s="223"/>
      <c r="AV354" s="223"/>
      <c r="AW354" s="223"/>
      <c r="AX354" s="223">
        <f t="shared" si="34"/>
        <v>134904921.22</v>
      </c>
      <c r="AY354" s="223">
        <v>134904921.22</v>
      </c>
      <c r="AZ354" s="223"/>
      <c r="BA354" s="223"/>
      <c r="BB354" s="223"/>
      <c r="BC354" s="223"/>
      <c r="BD354" s="223"/>
      <c r="BE354" s="223"/>
      <c r="BF354" s="223">
        <v>0</v>
      </c>
      <c r="BG354" s="223"/>
    </row>
    <row r="355" spans="1:59" s="234" customFormat="1" ht="78" hidden="1" x14ac:dyDescent="0.3">
      <c r="A355" s="213">
        <v>352</v>
      </c>
      <c r="B355" s="230" t="str">
        <f>[4]LT!E$6</f>
        <v>LT4. VALLE, DEPARTAMENTO VERDE Y SOSTENIBLE</v>
      </c>
      <c r="C355" s="220" t="str">
        <f>[4]LA!F$17</f>
        <v>LA403. VALLE, TERRITORIO RESILIENTE</v>
      </c>
      <c r="D355" s="220" t="str">
        <f>[4]Pg!$F$38</f>
        <v>Pg40301. Gestión del Riesgo de Desastres, Cambio y Variabilidad Climática</v>
      </c>
      <c r="E355" s="220" t="s">
        <v>5116</v>
      </c>
      <c r="F355" s="220" t="s">
        <v>5281</v>
      </c>
      <c r="G355" s="220" t="s">
        <v>733</v>
      </c>
      <c r="H355" s="220" t="s">
        <v>4732</v>
      </c>
      <c r="I355" s="220" t="s">
        <v>242</v>
      </c>
      <c r="J355" s="220"/>
      <c r="K355" s="220" t="s">
        <v>85</v>
      </c>
      <c r="L355" s="221">
        <v>0</v>
      </c>
      <c r="M355" s="221">
        <v>2019</v>
      </c>
      <c r="N355" s="221">
        <v>3</v>
      </c>
      <c r="O355" s="221">
        <v>0</v>
      </c>
      <c r="P355" s="221">
        <v>1</v>
      </c>
      <c r="Q355" s="221">
        <v>3</v>
      </c>
      <c r="R355" s="222">
        <v>3</v>
      </c>
      <c r="S355" s="223">
        <f t="shared" si="33"/>
        <v>544420000</v>
      </c>
      <c r="T355" s="223">
        <f t="shared" si="31"/>
        <v>324420000</v>
      </c>
      <c r="U355" s="223"/>
      <c r="V355" s="223"/>
      <c r="W355" s="223"/>
      <c r="X355" s="223"/>
      <c r="Y355" s="223"/>
      <c r="Z355" s="223"/>
      <c r="AA355" s="223"/>
      <c r="AB355" s="223">
        <v>324420000</v>
      </c>
      <c r="AC355" s="223"/>
      <c r="AD355" s="223">
        <f t="shared" si="30"/>
        <v>100000000</v>
      </c>
      <c r="AE355" s="223">
        <v>100000000</v>
      </c>
      <c r="AF355" s="223"/>
      <c r="AG355" s="223"/>
      <c r="AH355" s="223"/>
      <c r="AI355" s="223"/>
      <c r="AJ355" s="223"/>
      <c r="AK355" s="223"/>
      <c r="AL355" s="223"/>
      <c r="AM355" s="223"/>
      <c r="AN355" s="223">
        <f t="shared" si="32"/>
        <v>120000000</v>
      </c>
      <c r="AO355" s="223">
        <v>120000000</v>
      </c>
      <c r="AP355" s="223"/>
      <c r="AQ355" s="223"/>
      <c r="AR355" s="223"/>
      <c r="AS355" s="223"/>
      <c r="AT355" s="223"/>
      <c r="AU355" s="223"/>
      <c r="AV355" s="223"/>
      <c r="AW355" s="223"/>
      <c r="AX355" s="223">
        <f t="shared" si="34"/>
        <v>0</v>
      </c>
      <c r="AY355" s="223"/>
      <c r="AZ355" s="223"/>
      <c r="BA355" s="223"/>
      <c r="BB355" s="223"/>
      <c r="BC355" s="223"/>
      <c r="BD355" s="223"/>
      <c r="BE355" s="223"/>
      <c r="BF355" s="223">
        <v>0</v>
      </c>
      <c r="BG355" s="223"/>
    </row>
    <row r="356" spans="1:59" s="234" customFormat="1" ht="78" hidden="1" x14ac:dyDescent="0.3">
      <c r="A356" s="213">
        <v>353</v>
      </c>
      <c r="B356" s="230" t="str">
        <f>[4]LT!E$6</f>
        <v>LT4. VALLE, DEPARTAMENTO VERDE Y SOSTENIBLE</v>
      </c>
      <c r="C356" s="220" t="str">
        <f>[4]LA!F$17</f>
        <v>LA403. VALLE, TERRITORIO RESILIENTE</v>
      </c>
      <c r="D356" s="220" t="str">
        <f>[4]Pg!$F$38</f>
        <v>Pg40301. Gestión del Riesgo de Desastres, Cambio y Variabilidad Climática</v>
      </c>
      <c r="E356" s="220" t="s">
        <v>5116</v>
      </c>
      <c r="F356" s="220" t="s">
        <v>5281</v>
      </c>
      <c r="G356" s="220" t="s">
        <v>735</v>
      </c>
      <c r="H356" s="220" t="s">
        <v>4733</v>
      </c>
      <c r="I356" s="220" t="s">
        <v>242</v>
      </c>
      <c r="J356" s="220"/>
      <c r="K356" s="220" t="s">
        <v>85</v>
      </c>
      <c r="L356" s="221">
        <v>0</v>
      </c>
      <c r="M356" s="221">
        <v>2019</v>
      </c>
      <c r="N356" s="221">
        <v>1</v>
      </c>
      <c r="O356" s="221">
        <v>0</v>
      </c>
      <c r="P356" s="221">
        <v>1</v>
      </c>
      <c r="Q356" s="221">
        <v>1</v>
      </c>
      <c r="R356" s="222"/>
      <c r="S356" s="223">
        <f t="shared" si="33"/>
        <v>1000000000</v>
      </c>
      <c r="T356" s="223">
        <f t="shared" si="31"/>
        <v>0</v>
      </c>
      <c r="U356" s="223"/>
      <c r="V356" s="223"/>
      <c r="W356" s="223"/>
      <c r="X356" s="223"/>
      <c r="Y356" s="223"/>
      <c r="Z356" s="223"/>
      <c r="AA356" s="223"/>
      <c r="AB356" s="223"/>
      <c r="AC356" s="223"/>
      <c r="AD356" s="223">
        <f t="shared" si="30"/>
        <v>500000000</v>
      </c>
      <c r="AE356" s="223"/>
      <c r="AF356" s="223"/>
      <c r="AG356" s="223"/>
      <c r="AH356" s="223"/>
      <c r="AI356" s="223"/>
      <c r="AJ356" s="223"/>
      <c r="AK356" s="223"/>
      <c r="AL356" s="223">
        <v>500000000</v>
      </c>
      <c r="AM356" s="223"/>
      <c r="AN356" s="223">
        <f t="shared" si="32"/>
        <v>500000000</v>
      </c>
      <c r="AO356" s="223"/>
      <c r="AP356" s="223"/>
      <c r="AQ356" s="223"/>
      <c r="AR356" s="223"/>
      <c r="AS356" s="223"/>
      <c r="AT356" s="223"/>
      <c r="AU356" s="223"/>
      <c r="AV356" s="223">
        <v>500000000</v>
      </c>
      <c r="AW356" s="223"/>
      <c r="AX356" s="223">
        <f t="shared" si="34"/>
        <v>0</v>
      </c>
      <c r="AY356" s="223"/>
      <c r="AZ356" s="223"/>
      <c r="BA356" s="223"/>
      <c r="BB356" s="223"/>
      <c r="BC356" s="223"/>
      <c r="BD356" s="223"/>
      <c r="BE356" s="223"/>
      <c r="BF356" s="223">
        <v>0</v>
      </c>
      <c r="BG356" s="223"/>
    </row>
    <row r="357" spans="1:59" s="234" customFormat="1" ht="78" hidden="1" x14ac:dyDescent="0.3">
      <c r="A357" s="213">
        <v>354</v>
      </c>
      <c r="B357" s="230" t="str">
        <f>[4]LT!E$6</f>
        <v>LT4. VALLE, DEPARTAMENTO VERDE Y SOSTENIBLE</v>
      </c>
      <c r="C357" s="220" t="str">
        <f>[4]LA!F$17</f>
        <v>LA403. VALLE, TERRITORIO RESILIENTE</v>
      </c>
      <c r="D357" s="220" t="str">
        <f>[4]Pg!$F$38</f>
        <v>Pg40301. Gestión del Riesgo de Desastres, Cambio y Variabilidad Climática</v>
      </c>
      <c r="E357" s="220" t="s">
        <v>5116</v>
      </c>
      <c r="F357" s="220" t="s">
        <v>5281</v>
      </c>
      <c r="G357" s="220" t="s">
        <v>737</v>
      </c>
      <c r="H357" s="220" t="s">
        <v>4734</v>
      </c>
      <c r="I357" s="220" t="s">
        <v>550</v>
      </c>
      <c r="J357" s="220"/>
      <c r="K357" s="220" t="s">
        <v>77</v>
      </c>
      <c r="L357" s="221">
        <v>1</v>
      </c>
      <c r="M357" s="221">
        <v>2019</v>
      </c>
      <c r="N357" s="221">
        <v>1</v>
      </c>
      <c r="O357" s="221">
        <v>1</v>
      </c>
      <c r="P357" s="221">
        <v>1</v>
      </c>
      <c r="Q357" s="221">
        <v>1</v>
      </c>
      <c r="R357" s="222">
        <v>1</v>
      </c>
      <c r="S357" s="223">
        <f t="shared" si="33"/>
        <v>9500000000</v>
      </c>
      <c r="T357" s="223">
        <f t="shared" si="31"/>
        <v>3000000000</v>
      </c>
      <c r="U357" s="223"/>
      <c r="V357" s="223"/>
      <c r="W357" s="223">
        <v>3000000000</v>
      </c>
      <c r="X357" s="223"/>
      <c r="Y357" s="223"/>
      <c r="Z357" s="223"/>
      <c r="AA357" s="223"/>
      <c r="AB357" s="223"/>
      <c r="AC357" s="223"/>
      <c r="AD357" s="223">
        <f t="shared" si="30"/>
        <v>3500000000</v>
      </c>
      <c r="AE357" s="223"/>
      <c r="AF357" s="223"/>
      <c r="AG357" s="223">
        <v>3500000000</v>
      </c>
      <c r="AH357" s="223"/>
      <c r="AI357" s="223"/>
      <c r="AJ357" s="223"/>
      <c r="AK357" s="223"/>
      <c r="AL357" s="223"/>
      <c r="AM357" s="223"/>
      <c r="AN357" s="223">
        <f t="shared" si="32"/>
        <v>1000000000</v>
      </c>
      <c r="AO357" s="223"/>
      <c r="AP357" s="223"/>
      <c r="AQ357" s="223">
        <v>1000000000</v>
      </c>
      <c r="AR357" s="223"/>
      <c r="AS357" s="223"/>
      <c r="AT357" s="223"/>
      <c r="AU357" s="223"/>
      <c r="AV357" s="223"/>
      <c r="AW357" s="223"/>
      <c r="AX357" s="223">
        <f t="shared" si="34"/>
        <v>2000000000</v>
      </c>
      <c r="AY357" s="223"/>
      <c r="AZ357" s="223"/>
      <c r="BA357" s="223">
        <v>2000000000</v>
      </c>
      <c r="BB357" s="223"/>
      <c r="BC357" s="223"/>
      <c r="BD357" s="223"/>
      <c r="BE357" s="223"/>
      <c r="BF357" s="223">
        <v>0</v>
      </c>
      <c r="BG357" s="223"/>
    </row>
    <row r="358" spans="1:59" s="234" customFormat="1" ht="78" hidden="1" x14ac:dyDescent="0.3">
      <c r="A358" s="213">
        <v>355</v>
      </c>
      <c r="B358" s="230" t="str">
        <f>[4]LT!E$6</f>
        <v>LT4. VALLE, DEPARTAMENTO VERDE Y SOSTENIBLE</v>
      </c>
      <c r="C358" s="220" t="str">
        <f>[4]LA!F$17</f>
        <v>LA403. VALLE, TERRITORIO RESILIENTE</v>
      </c>
      <c r="D358" s="220" t="str">
        <f>[4]Pg!$F$38</f>
        <v>Pg40301. Gestión del Riesgo de Desastres, Cambio y Variabilidad Climática</v>
      </c>
      <c r="E358" s="220" t="s">
        <v>5116</v>
      </c>
      <c r="F358" s="220" t="s">
        <v>5282</v>
      </c>
      <c r="G358" s="220" t="s">
        <v>740</v>
      </c>
      <c r="H358" s="220" t="s">
        <v>4735</v>
      </c>
      <c r="I358" s="220" t="s">
        <v>725</v>
      </c>
      <c r="J358" s="220"/>
      <c r="K358" s="225" t="s">
        <v>85</v>
      </c>
      <c r="L358" s="221">
        <v>0</v>
      </c>
      <c r="M358" s="221">
        <v>2019</v>
      </c>
      <c r="N358" s="221">
        <v>3</v>
      </c>
      <c r="O358" s="221">
        <v>0</v>
      </c>
      <c r="P358" s="221">
        <v>3</v>
      </c>
      <c r="Q358" s="221">
        <v>3</v>
      </c>
      <c r="R358" s="222">
        <v>3</v>
      </c>
      <c r="S358" s="223">
        <f t="shared" si="33"/>
        <v>559367497</v>
      </c>
      <c r="T358" s="223">
        <f t="shared" si="31"/>
        <v>0</v>
      </c>
      <c r="U358" s="223"/>
      <c r="V358" s="223"/>
      <c r="W358" s="223"/>
      <c r="X358" s="223"/>
      <c r="Y358" s="223"/>
      <c r="Z358" s="223"/>
      <c r="AA358" s="223"/>
      <c r="AB358" s="223"/>
      <c r="AC358" s="223"/>
      <c r="AD358" s="223">
        <f t="shared" si="30"/>
        <v>115000000</v>
      </c>
      <c r="AE358" s="223">
        <v>115000000</v>
      </c>
      <c r="AF358" s="223"/>
      <c r="AG358" s="223"/>
      <c r="AH358" s="223"/>
      <c r="AI358" s="223"/>
      <c r="AJ358" s="223"/>
      <c r="AK358" s="223"/>
      <c r="AL358" s="223"/>
      <c r="AM358" s="223"/>
      <c r="AN358" s="223">
        <f t="shared" si="32"/>
        <v>235732085</v>
      </c>
      <c r="AO358" s="223">
        <f>230750000+4982085</f>
        <v>235732085</v>
      </c>
      <c r="AP358" s="223"/>
      <c r="AQ358" s="223"/>
      <c r="AR358" s="223"/>
      <c r="AS358" s="223"/>
      <c r="AT358" s="223"/>
      <c r="AU358" s="223"/>
      <c r="AV358" s="223"/>
      <c r="AW358" s="223"/>
      <c r="AX358" s="223">
        <f t="shared" si="34"/>
        <v>208635412</v>
      </c>
      <c r="AY358" s="223">
        <f>147287500+61347912</f>
        <v>208635412</v>
      </c>
      <c r="AZ358" s="223"/>
      <c r="BA358" s="223"/>
      <c r="BB358" s="223"/>
      <c r="BC358" s="223"/>
      <c r="BD358" s="223"/>
      <c r="BE358" s="223"/>
      <c r="BF358" s="223">
        <v>0</v>
      </c>
      <c r="BG358" s="223"/>
    </row>
    <row r="359" spans="1:59" s="234" customFormat="1" ht="91" hidden="1" x14ac:dyDescent="0.3">
      <c r="A359" s="213">
        <v>356</v>
      </c>
      <c r="B359" s="230" t="str">
        <f>[4]LT!E$6</f>
        <v>LT4. VALLE, DEPARTAMENTO VERDE Y SOSTENIBLE</v>
      </c>
      <c r="C359" s="220" t="str">
        <f>[4]LA!F$17</f>
        <v>LA403. VALLE, TERRITORIO RESILIENTE</v>
      </c>
      <c r="D359" s="220" t="str">
        <f>[4]Pg!$F$38</f>
        <v>Pg40301. Gestión del Riesgo de Desastres, Cambio y Variabilidad Climática</v>
      </c>
      <c r="E359" s="220" t="s">
        <v>5116</v>
      </c>
      <c r="F359" s="220" t="s">
        <v>5282</v>
      </c>
      <c r="G359" s="226" t="s">
        <v>1399</v>
      </c>
      <c r="H359" s="220" t="s">
        <v>4736</v>
      </c>
      <c r="I359" s="220" t="s">
        <v>725</v>
      </c>
      <c r="J359" s="220"/>
      <c r="K359" s="225" t="s">
        <v>85</v>
      </c>
      <c r="L359" s="221">
        <v>0</v>
      </c>
      <c r="M359" s="221">
        <v>2019</v>
      </c>
      <c r="N359" s="224">
        <v>1</v>
      </c>
      <c r="O359" s="221">
        <v>100</v>
      </c>
      <c r="P359" s="221">
        <v>100</v>
      </c>
      <c r="Q359" s="221">
        <v>100</v>
      </c>
      <c r="R359" s="222">
        <v>100</v>
      </c>
      <c r="S359" s="223">
        <f t="shared" si="33"/>
        <v>6045802559</v>
      </c>
      <c r="T359" s="223">
        <f t="shared" si="31"/>
        <v>5458504548</v>
      </c>
      <c r="U359" s="223">
        <f>19223679360-15246757725-1630652584</f>
        <v>2346269051</v>
      </c>
      <c r="V359" s="223">
        <v>3112235497</v>
      </c>
      <c r="W359" s="223"/>
      <c r="X359" s="223"/>
      <c r="Y359" s="223"/>
      <c r="Z359" s="223"/>
      <c r="AA359" s="223"/>
      <c r="AB359" s="223"/>
      <c r="AC359" s="223"/>
      <c r="AD359" s="223">
        <f t="shared" si="30"/>
        <v>195311781</v>
      </c>
      <c r="AE359" s="223">
        <f>229798939-34487158</f>
        <v>195311781</v>
      </c>
      <c r="AF359" s="223"/>
      <c r="AG359" s="223"/>
      <c r="AH359" s="223"/>
      <c r="AI359" s="223"/>
      <c r="AJ359" s="223"/>
      <c r="AK359" s="223"/>
      <c r="AL359" s="223"/>
      <c r="AM359" s="223"/>
      <c r="AN359" s="223">
        <f t="shared" si="32"/>
        <v>164899474</v>
      </c>
      <c r="AO359" s="223">
        <v>164899474</v>
      </c>
      <c r="AP359" s="223"/>
      <c r="AQ359" s="223"/>
      <c r="AR359" s="223"/>
      <c r="AS359" s="223"/>
      <c r="AT359" s="223"/>
      <c r="AU359" s="223"/>
      <c r="AV359" s="223"/>
      <c r="AW359" s="223"/>
      <c r="AX359" s="223">
        <f t="shared" si="34"/>
        <v>227086756</v>
      </c>
      <c r="AY359" s="223">
        <v>227086756</v>
      </c>
      <c r="AZ359" s="223"/>
      <c r="BA359" s="223"/>
      <c r="BB359" s="223"/>
      <c r="BC359" s="223"/>
      <c r="BD359" s="223"/>
      <c r="BE359" s="223"/>
      <c r="BF359" s="223">
        <v>0</v>
      </c>
      <c r="BG359" s="223"/>
    </row>
    <row r="360" spans="1:59" s="234" customFormat="1" ht="52" hidden="1" x14ac:dyDescent="0.3">
      <c r="A360" s="213">
        <v>357</v>
      </c>
      <c r="B360" s="230" t="str">
        <f>[4]LT!E$6</f>
        <v>LT4. VALLE, DEPARTAMENTO VERDE Y SOSTENIBLE</v>
      </c>
      <c r="C360" s="220" t="str">
        <f>[4]LA!F$18</f>
        <v>LA404. VALLE FORTALECE LA CULTURA AMBIENTAL</v>
      </c>
      <c r="D360" s="220" t="str">
        <f>[4]Pg!$F$39</f>
        <v>Pg40401. Educación Ambiental Integral</v>
      </c>
      <c r="E360" s="220" t="s">
        <v>5117</v>
      </c>
      <c r="F360" s="220" t="s">
        <v>5283</v>
      </c>
      <c r="G360" s="220" t="s">
        <v>1732</v>
      </c>
      <c r="H360" s="220" t="s">
        <v>4737</v>
      </c>
      <c r="I360" s="220" t="s">
        <v>550</v>
      </c>
      <c r="J360" s="220"/>
      <c r="K360" s="220" t="s">
        <v>85</v>
      </c>
      <c r="L360" s="221">
        <v>1600</v>
      </c>
      <c r="M360" s="221">
        <v>2019</v>
      </c>
      <c r="N360" s="221">
        <v>5000</v>
      </c>
      <c r="O360" s="221">
        <v>1250</v>
      </c>
      <c r="P360" s="221">
        <v>2500</v>
      </c>
      <c r="Q360" s="221">
        <v>3750</v>
      </c>
      <c r="R360" s="222">
        <v>5000</v>
      </c>
      <c r="S360" s="223">
        <f t="shared" si="33"/>
        <v>2400000000</v>
      </c>
      <c r="T360" s="223">
        <f t="shared" si="31"/>
        <v>600000000</v>
      </c>
      <c r="U360" s="223"/>
      <c r="V360" s="223"/>
      <c r="W360" s="223">
        <v>600000000</v>
      </c>
      <c r="X360" s="223"/>
      <c r="Y360" s="223"/>
      <c r="Z360" s="223"/>
      <c r="AA360" s="223"/>
      <c r="AB360" s="223"/>
      <c r="AC360" s="223"/>
      <c r="AD360" s="223">
        <f t="shared" si="30"/>
        <v>600000000</v>
      </c>
      <c r="AE360" s="223"/>
      <c r="AF360" s="223"/>
      <c r="AG360" s="223">
        <v>600000000</v>
      </c>
      <c r="AH360" s="223"/>
      <c r="AI360" s="223"/>
      <c r="AJ360" s="223"/>
      <c r="AK360" s="223"/>
      <c r="AL360" s="223"/>
      <c r="AM360" s="223"/>
      <c r="AN360" s="223">
        <f t="shared" si="32"/>
        <v>600000000</v>
      </c>
      <c r="AO360" s="223"/>
      <c r="AP360" s="223"/>
      <c r="AQ360" s="223">
        <v>600000000</v>
      </c>
      <c r="AR360" s="223"/>
      <c r="AS360" s="223"/>
      <c r="AT360" s="223"/>
      <c r="AU360" s="223"/>
      <c r="AV360" s="223"/>
      <c r="AW360" s="223"/>
      <c r="AX360" s="223">
        <f t="shared" si="34"/>
        <v>600000000</v>
      </c>
      <c r="AY360" s="223"/>
      <c r="AZ360" s="223"/>
      <c r="BA360" s="223">
        <v>600000000</v>
      </c>
      <c r="BB360" s="223"/>
      <c r="BC360" s="223"/>
      <c r="BD360" s="223"/>
      <c r="BE360" s="223"/>
      <c r="BF360" s="223">
        <v>0</v>
      </c>
      <c r="BG360" s="223"/>
    </row>
    <row r="361" spans="1:59" s="234" customFormat="1" ht="52" hidden="1" x14ac:dyDescent="0.3">
      <c r="A361" s="213">
        <v>358</v>
      </c>
      <c r="B361" s="230" t="str">
        <f>[4]LT!E$6</f>
        <v>LT4. VALLE, DEPARTAMENTO VERDE Y SOSTENIBLE</v>
      </c>
      <c r="C361" s="220" t="str">
        <f>[4]LA!F$18</f>
        <v>LA404. VALLE FORTALECE LA CULTURA AMBIENTAL</v>
      </c>
      <c r="D361" s="220" t="str">
        <f>[4]Pg!$F$39</f>
        <v>Pg40401. Educación Ambiental Integral</v>
      </c>
      <c r="E361" s="220" t="s">
        <v>5117</v>
      </c>
      <c r="F361" s="220" t="s">
        <v>5283</v>
      </c>
      <c r="G361" s="220" t="s">
        <v>1734</v>
      </c>
      <c r="H361" s="220" t="s">
        <v>4738</v>
      </c>
      <c r="I361" s="220" t="s">
        <v>550</v>
      </c>
      <c r="J361" s="220"/>
      <c r="K361" s="220" t="s">
        <v>85</v>
      </c>
      <c r="L361" s="221">
        <v>168</v>
      </c>
      <c r="M361" s="221">
        <v>2019</v>
      </c>
      <c r="N361" s="221">
        <v>112</v>
      </c>
      <c r="O361" s="221">
        <v>28</v>
      </c>
      <c r="P361" s="221">
        <v>56</v>
      </c>
      <c r="Q361" s="221">
        <v>84</v>
      </c>
      <c r="R361" s="222">
        <v>112</v>
      </c>
      <c r="S361" s="223">
        <f t="shared" si="33"/>
        <v>2600000000</v>
      </c>
      <c r="T361" s="223">
        <f t="shared" si="31"/>
        <v>600000000</v>
      </c>
      <c r="U361" s="223"/>
      <c r="V361" s="223"/>
      <c r="W361" s="223">
        <v>600000000</v>
      </c>
      <c r="X361" s="223"/>
      <c r="Y361" s="223"/>
      <c r="Z361" s="223"/>
      <c r="AA361" s="223"/>
      <c r="AB361" s="223"/>
      <c r="AC361" s="223"/>
      <c r="AD361" s="223">
        <f t="shared" si="30"/>
        <v>650000000</v>
      </c>
      <c r="AE361" s="223"/>
      <c r="AF361" s="223"/>
      <c r="AG361" s="223">
        <v>650000000</v>
      </c>
      <c r="AH361" s="223"/>
      <c r="AI361" s="223"/>
      <c r="AJ361" s="223"/>
      <c r="AK361" s="223"/>
      <c r="AL361" s="223"/>
      <c r="AM361" s="223"/>
      <c r="AN361" s="223">
        <f t="shared" si="32"/>
        <v>650000000</v>
      </c>
      <c r="AO361" s="223"/>
      <c r="AP361" s="223"/>
      <c r="AQ361" s="223">
        <v>650000000</v>
      </c>
      <c r="AR361" s="223"/>
      <c r="AS361" s="223"/>
      <c r="AT361" s="223"/>
      <c r="AU361" s="223"/>
      <c r="AV361" s="223"/>
      <c r="AW361" s="223"/>
      <c r="AX361" s="223">
        <f t="shared" si="34"/>
        <v>700000000</v>
      </c>
      <c r="AY361" s="223"/>
      <c r="AZ361" s="223"/>
      <c r="BA361" s="223">
        <v>700000000</v>
      </c>
      <c r="BB361" s="223"/>
      <c r="BC361" s="223"/>
      <c r="BD361" s="223"/>
      <c r="BE361" s="223"/>
      <c r="BF361" s="223">
        <v>0</v>
      </c>
      <c r="BG361" s="223"/>
    </row>
    <row r="362" spans="1:59" s="234" customFormat="1" ht="65" hidden="1" x14ac:dyDescent="0.3">
      <c r="A362" s="213">
        <v>359</v>
      </c>
      <c r="B362" s="230" t="str">
        <f>[4]LT!E$6</f>
        <v>LT4. VALLE, DEPARTAMENTO VERDE Y SOSTENIBLE</v>
      </c>
      <c r="C362" s="220" t="str">
        <f>[4]LA!F$18</f>
        <v>LA404. VALLE FORTALECE LA CULTURA AMBIENTAL</v>
      </c>
      <c r="D362" s="220" t="str">
        <f>[4]Pg!$F$39</f>
        <v>Pg40401. Educación Ambiental Integral</v>
      </c>
      <c r="E362" s="220" t="s">
        <v>5117</v>
      </c>
      <c r="F362" s="220" t="s">
        <v>5283</v>
      </c>
      <c r="G362" s="220" t="s">
        <v>745</v>
      </c>
      <c r="H362" s="220" t="s">
        <v>4739</v>
      </c>
      <c r="I362" s="220" t="s">
        <v>317</v>
      </c>
      <c r="J362" s="220"/>
      <c r="K362" s="220" t="s">
        <v>85</v>
      </c>
      <c r="L362" s="221">
        <v>0</v>
      </c>
      <c r="M362" s="221">
        <v>2019</v>
      </c>
      <c r="N362" s="221">
        <v>9</v>
      </c>
      <c r="O362" s="221">
        <v>0</v>
      </c>
      <c r="P362" s="221">
        <v>3</v>
      </c>
      <c r="Q362" s="221">
        <v>6</v>
      </c>
      <c r="R362" s="222">
        <v>9</v>
      </c>
      <c r="S362" s="223">
        <f t="shared" si="33"/>
        <v>64553951</v>
      </c>
      <c r="T362" s="223">
        <f t="shared" si="31"/>
        <v>0</v>
      </c>
      <c r="U362" s="223"/>
      <c r="V362" s="223"/>
      <c r="W362" s="223"/>
      <c r="X362" s="223"/>
      <c r="Y362" s="223"/>
      <c r="Z362" s="223"/>
      <c r="AA362" s="223"/>
      <c r="AB362" s="223"/>
      <c r="AC362" s="223"/>
      <c r="AD362" s="223">
        <f t="shared" si="30"/>
        <v>20000000</v>
      </c>
      <c r="AE362" s="223">
        <v>20000000</v>
      </c>
      <c r="AF362" s="223"/>
      <c r="AG362" s="223"/>
      <c r="AH362" s="223"/>
      <c r="AI362" s="223"/>
      <c r="AJ362" s="223"/>
      <c r="AK362" s="223"/>
      <c r="AL362" s="223"/>
      <c r="AM362" s="223"/>
      <c r="AN362" s="223">
        <f t="shared" si="32"/>
        <v>21308411</v>
      </c>
      <c r="AO362" s="223">
        <v>21308411</v>
      </c>
      <c r="AP362" s="223"/>
      <c r="AQ362" s="223"/>
      <c r="AR362" s="223"/>
      <c r="AS362" s="223"/>
      <c r="AT362" s="223"/>
      <c r="AU362" s="223"/>
      <c r="AV362" s="223"/>
      <c r="AW362" s="223"/>
      <c r="AX362" s="223">
        <f t="shared" si="34"/>
        <v>23245540</v>
      </c>
      <c r="AY362" s="223">
        <v>23245540</v>
      </c>
      <c r="AZ362" s="223"/>
      <c r="BA362" s="223"/>
      <c r="BB362" s="223"/>
      <c r="BC362" s="223"/>
      <c r="BD362" s="223"/>
      <c r="BE362" s="223"/>
      <c r="BF362" s="223">
        <v>0</v>
      </c>
      <c r="BG362" s="223"/>
    </row>
    <row r="363" spans="1:59" s="234" customFormat="1" ht="39" hidden="1" x14ac:dyDescent="0.3">
      <c r="A363" s="213">
        <v>360</v>
      </c>
      <c r="B363" s="230" t="str">
        <f>[4]LT!E$6</f>
        <v>LT4. VALLE, DEPARTAMENTO VERDE Y SOSTENIBLE</v>
      </c>
      <c r="C363" s="220" t="str">
        <f>[4]LA!F$18</f>
        <v>LA404. VALLE FORTALECE LA CULTURA AMBIENTAL</v>
      </c>
      <c r="D363" s="220" t="str">
        <f>[4]Pg!$F$39</f>
        <v>Pg40401. Educación Ambiental Integral</v>
      </c>
      <c r="E363" s="220" t="s">
        <v>5117</v>
      </c>
      <c r="F363" s="220" t="s">
        <v>5283</v>
      </c>
      <c r="G363" s="220" t="s">
        <v>746</v>
      </c>
      <c r="H363" s="220" t="s">
        <v>4740</v>
      </c>
      <c r="I363" s="220" t="s">
        <v>317</v>
      </c>
      <c r="J363" s="220"/>
      <c r="K363" s="220" t="s">
        <v>85</v>
      </c>
      <c r="L363" s="221">
        <v>0</v>
      </c>
      <c r="M363" s="221">
        <v>2019</v>
      </c>
      <c r="N363" s="221">
        <v>3</v>
      </c>
      <c r="O363" s="221">
        <v>0</v>
      </c>
      <c r="P363" s="221">
        <v>1</v>
      </c>
      <c r="Q363" s="221">
        <v>2</v>
      </c>
      <c r="R363" s="222">
        <v>3</v>
      </c>
      <c r="S363" s="223">
        <f t="shared" si="33"/>
        <v>64653951</v>
      </c>
      <c r="T363" s="223">
        <f t="shared" si="31"/>
        <v>0</v>
      </c>
      <c r="U363" s="223"/>
      <c r="V363" s="223"/>
      <c r="W363" s="223"/>
      <c r="X363" s="223"/>
      <c r="Y363" s="223"/>
      <c r="Z363" s="223"/>
      <c r="AA363" s="223"/>
      <c r="AB363" s="223"/>
      <c r="AC363" s="223"/>
      <c r="AD363" s="223">
        <f t="shared" si="30"/>
        <v>20000000</v>
      </c>
      <c r="AE363" s="223">
        <v>20000000</v>
      </c>
      <c r="AF363" s="223"/>
      <c r="AG363" s="223"/>
      <c r="AH363" s="223"/>
      <c r="AI363" s="223"/>
      <c r="AJ363" s="223"/>
      <c r="AK363" s="223"/>
      <c r="AL363" s="223"/>
      <c r="AM363" s="223"/>
      <c r="AN363" s="223">
        <f t="shared" si="32"/>
        <v>21308411</v>
      </c>
      <c r="AO363" s="223">
        <v>21308411</v>
      </c>
      <c r="AP363" s="223"/>
      <c r="AQ363" s="223"/>
      <c r="AR363" s="223"/>
      <c r="AS363" s="223"/>
      <c r="AT363" s="223"/>
      <c r="AU363" s="223"/>
      <c r="AV363" s="223"/>
      <c r="AW363" s="223"/>
      <c r="AX363" s="223">
        <f t="shared" si="34"/>
        <v>23345540</v>
      </c>
      <c r="AY363" s="223">
        <v>23345540</v>
      </c>
      <c r="AZ363" s="223"/>
      <c r="BA363" s="223"/>
      <c r="BB363" s="223"/>
      <c r="BC363" s="223"/>
      <c r="BD363" s="223"/>
      <c r="BE363" s="223"/>
      <c r="BF363" s="223">
        <v>0</v>
      </c>
      <c r="BG363" s="223"/>
    </row>
    <row r="364" spans="1:59" s="234" customFormat="1" ht="52" hidden="1" x14ac:dyDescent="0.3">
      <c r="A364" s="213">
        <v>361</v>
      </c>
      <c r="B364" s="230" t="str">
        <f>[4]LT!E$6</f>
        <v>LT4. VALLE, DEPARTAMENTO VERDE Y SOSTENIBLE</v>
      </c>
      <c r="C364" s="220" t="str">
        <f>[4]LA!F$18</f>
        <v>LA404. VALLE FORTALECE LA CULTURA AMBIENTAL</v>
      </c>
      <c r="D364" s="220" t="str">
        <f>[4]Pg!$F$39</f>
        <v>Pg40401. Educación Ambiental Integral</v>
      </c>
      <c r="E364" s="220" t="s">
        <v>5117</v>
      </c>
      <c r="F364" s="220" t="s">
        <v>5283</v>
      </c>
      <c r="G364" s="242" t="s">
        <v>747</v>
      </c>
      <c r="H364" s="220" t="s">
        <v>4741</v>
      </c>
      <c r="I364" s="220" t="s">
        <v>94</v>
      </c>
      <c r="J364" s="220"/>
      <c r="K364" s="242" t="s">
        <v>85</v>
      </c>
      <c r="L364" s="236">
        <v>0</v>
      </c>
      <c r="M364" s="221">
        <v>2019</v>
      </c>
      <c r="N364" s="236">
        <v>50</v>
      </c>
      <c r="O364" s="236">
        <v>5</v>
      </c>
      <c r="P364" s="236">
        <v>10</v>
      </c>
      <c r="Q364" s="236">
        <v>30</v>
      </c>
      <c r="R364" s="238">
        <v>50</v>
      </c>
      <c r="S364" s="223">
        <f t="shared" si="33"/>
        <v>1700000000</v>
      </c>
      <c r="T364" s="223">
        <f t="shared" si="31"/>
        <v>200000000</v>
      </c>
      <c r="U364" s="223">
        <v>200000000</v>
      </c>
      <c r="V364" s="223">
        <v>0</v>
      </c>
      <c r="W364" s="223"/>
      <c r="X364" s="223">
        <v>0</v>
      </c>
      <c r="Y364" s="223"/>
      <c r="Z364" s="223"/>
      <c r="AA364" s="223"/>
      <c r="AB364" s="223">
        <v>0</v>
      </c>
      <c r="AC364" s="223"/>
      <c r="AD364" s="223">
        <f t="shared" si="30"/>
        <v>300000000</v>
      </c>
      <c r="AE364" s="223">
        <v>62101491</v>
      </c>
      <c r="AF364" s="223">
        <v>0</v>
      </c>
      <c r="AG364" s="223">
        <v>0</v>
      </c>
      <c r="AH364" s="223">
        <v>0</v>
      </c>
      <c r="AI364" s="223"/>
      <c r="AJ364" s="223"/>
      <c r="AK364" s="223"/>
      <c r="AL364" s="223">
        <v>237898509</v>
      </c>
      <c r="AM364" s="223"/>
      <c r="AN364" s="223">
        <f t="shared" si="32"/>
        <v>500000000</v>
      </c>
      <c r="AO364" s="223">
        <v>66448595</v>
      </c>
      <c r="AP364" s="223">
        <v>0</v>
      </c>
      <c r="AQ364" s="223">
        <v>0</v>
      </c>
      <c r="AR364" s="223">
        <v>0</v>
      </c>
      <c r="AS364" s="223"/>
      <c r="AT364" s="223"/>
      <c r="AU364" s="223"/>
      <c r="AV364" s="223">
        <v>433551405</v>
      </c>
      <c r="AW364" s="223"/>
      <c r="AX364" s="223">
        <f t="shared" si="34"/>
        <v>700000000</v>
      </c>
      <c r="AY364" s="223">
        <v>73093455</v>
      </c>
      <c r="AZ364" s="223"/>
      <c r="BA364" s="223">
        <v>0</v>
      </c>
      <c r="BB364" s="223">
        <v>0</v>
      </c>
      <c r="BC364" s="223"/>
      <c r="BD364" s="223"/>
      <c r="BE364" s="223"/>
      <c r="BF364" s="223">
        <v>626906545</v>
      </c>
      <c r="BG364" s="223"/>
    </row>
    <row r="365" spans="1:59" s="234" customFormat="1" ht="39" hidden="1" x14ac:dyDescent="0.3">
      <c r="A365" s="213">
        <v>362</v>
      </c>
      <c r="B365" s="230" t="str">
        <f>[4]LT!E$6</f>
        <v>LT4. VALLE, DEPARTAMENTO VERDE Y SOSTENIBLE</v>
      </c>
      <c r="C365" s="220" t="str">
        <f>[4]LA!F$18</f>
        <v>LA404. VALLE FORTALECE LA CULTURA AMBIENTAL</v>
      </c>
      <c r="D365" s="220" t="str">
        <f>[4]Pg!$F$39</f>
        <v>Pg40401. Educación Ambiental Integral</v>
      </c>
      <c r="E365" s="220" t="s">
        <v>5117</v>
      </c>
      <c r="F365" s="220" t="s">
        <v>5284</v>
      </c>
      <c r="G365" s="242" t="s">
        <v>749</v>
      </c>
      <c r="H365" s="220" t="s">
        <v>4742</v>
      </c>
      <c r="I365" s="220" t="s">
        <v>120</v>
      </c>
      <c r="J365" s="220"/>
      <c r="K365" s="242" t="s">
        <v>77</v>
      </c>
      <c r="L365" s="236">
        <v>1</v>
      </c>
      <c r="M365" s="221">
        <v>2019</v>
      </c>
      <c r="N365" s="236">
        <v>1</v>
      </c>
      <c r="O365" s="236">
        <v>1</v>
      </c>
      <c r="P365" s="236">
        <v>1</v>
      </c>
      <c r="Q365" s="236">
        <v>1</v>
      </c>
      <c r="R365" s="238">
        <v>1</v>
      </c>
      <c r="S365" s="223">
        <f t="shared" si="33"/>
        <v>1185919653</v>
      </c>
      <c r="T365" s="223">
        <f t="shared" si="31"/>
        <v>280000000</v>
      </c>
      <c r="U365" s="223">
        <v>280000000</v>
      </c>
      <c r="V365" s="223"/>
      <c r="W365" s="223"/>
      <c r="X365" s="223"/>
      <c r="Y365" s="223"/>
      <c r="Z365" s="223"/>
      <c r="AA365" s="223"/>
      <c r="AB365" s="223"/>
      <c r="AC365" s="223"/>
      <c r="AD365" s="223">
        <f t="shared" si="30"/>
        <v>291646501</v>
      </c>
      <c r="AE365" s="223">
        <v>291646501</v>
      </c>
      <c r="AF365" s="223"/>
      <c r="AG365" s="223"/>
      <c r="AH365" s="223"/>
      <c r="AI365" s="223"/>
      <c r="AJ365" s="223"/>
      <c r="AK365" s="223"/>
      <c r="AL365" s="223"/>
      <c r="AM365" s="223"/>
      <c r="AN365" s="223">
        <f t="shared" si="32"/>
        <v>301854129</v>
      </c>
      <c r="AO365" s="223">
        <v>301854129</v>
      </c>
      <c r="AP365" s="223"/>
      <c r="AQ365" s="223"/>
      <c r="AR365" s="223"/>
      <c r="AS365" s="223"/>
      <c r="AT365" s="223"/>
      <c r="AU365" s="223"/>
      <c r="AV365" s="223"/>
      <c r="AW365" s="223"/>
      <c r="AX365" s="223">
        <f t="shared" si="34"/>
        <v>312419023</v>
      </c>
      <c r="AY365" s="223">
        <v>312419023</v>
      </c>
      <c r="AZ365" s="223"/>
      <c r="BA365" s="223"/>
      <c r="BB365" s="223"/>
      <c r="BC365" s="223"/>
      <c r="BD365" s="223"/>
      <c r="BE365" s="223"/>
      <c r="BF365" s="223">
        <v>0</v>
      </c>
      <c r="BG365" s="223"/>
    </row>
    <row r="366" spans="1:59" s="234" customFormat="1" ht="78" hidden="1" x14ac:dyDescent="0.3">
      <c r="A366" s="213">
        <v>363</v>
      </c>
      <c r="B366" s="230" t="str">
        <f>[4]LT!E$6</f>
        <v>LT4. VALLE, DEPARTAMENTO VERDE Y SOSTENIBLE</v>
      </c>
      <c r="C366" s="220" t="str">
        <f>[4]LA!F$18</f>
        <v>LA404. VALLE FORTALECE LA CULTURA AMBIENTAL</v>
      </c>
      <c r="D366" s="220" t="str">
        <f>[4]Pg!$F$39</f>
        <v>Pg40401. Educación Ambiental Integral</v>
      </c>
      <c r="E366" s="220" t="s">
        <v>5117</v>
      </c>
      <c r="F366" s="220" t="s">
        <v>5284</v>
      </c>
      <c r="G366" s="220" t="s">
        <v>750</v>
      </c>
      <c r="H366" s="220" t="s">
        <v>4743</v>
      </c>
      <c r="I366" s="220" t="s">
        <v>317</v>
      </c>
      <c r="J366" s="220"/>
      <c r="K366" s="225" t="s">
        <v>85</v>
      </c>
      <c r="L366" s="221">
        <v>0</v>
      </c>
      <c r="M366" s="221">
        <v>2019</v>
      </c>
      <c r="N366" s="221">
        <v>9</v>
      </c>
      <c r="O366" s="221">
        <v>0</v>
      </c>
      <c r="P366" s="221">
        <v>3</v>
      </c>
      <c r="Q366" s="221">
        <v>6</v>
      </c>
      <c r="R366" s="222">
        <v>9</v>
      </c>
      <c r="S366" s="223">
        <f t="shared" si="33"/>
        <v>64553951</v>
      </c>
      <c r="T366" s="223">
        <f t="shared" si="31"/>
        <v>0</v>
      </c>
      <c r="U366" s="223"/>
      <c r="V366" s="223"/>
      <c r="W366" s="223"/>
      <c r="X366" s="223"/>
      <c r="Y366" s="223"/>
      <c r="Z366" s="223"/>
      <c r="AA366" s="223"/>
      <c r="AB366" s="223"/>
      <c r="AC366" s="223"/>
      <c r="AD366" s="223">
        <f t="shared" si="30"/>
        <v>20000000</v>
      </c>
      <c r="AE366" s="223">
        <v>20000000</v>
      </c>
      <c r="AF366" s="223"/>
      <c r="AG366" s="223"/>
      <c r="AH366" s="223"/>
      <c r="AI366" s="223"/>
      <c r="AJ366" s="223"/>
      <c r="AK366" s="223"/>
      <c r="AL366" s="223"/>
      <c r="AM366" s="223"/>
      <c r="AN366" s="223">
        <f t="shared" si="32"/>
        <v>21308411</v>
      </c>
      <c r="AO366" s="223">
        <v>21308411</v>
      </c>
      <c r="AP366" s="223"/>
      <c r="AQ366" s="223"/>
      <c r="AR366" s="223"/>
      <c r="AS366" s="223"/>
      <c r="AT366" s="223"/>
      <c r="AU366" s="223"/>
      <c r="AV366" s="223"/>
      <c r="AW366" s="223"/>
      <c r="AX366" s="223">
        <f t="shared" si="34"/>
        <v>23245540</v>
      </c>
      <c r="AY366" s="223">
        <v>23245540</v>
      </c>
      <c r="AZ366" s="223"/>
      <c r="BA366" s="223"/>
      <c r="BB366" s="223"/>
      <c r="BC366" s="223"/>
      <c r="BD366" s="223"/>
      <c r="BE366" s="223"/>
      <c r="BF366" s="223">
        <v>0</v>
      </c>
      <c r="BG366" s="223"/>
    </row>
    <row r="367" spans="1:59" s="234" customFormat="1" ht="65" hidden="1" x14ac:dyDescent="0.3">
      <c r="A367" s="213">
        <v>364</v>
      </c>
      <c r="B367" s="230" t="str">
        <f>[4]LT!E$6</f>
        <v>LT4. VALLE, DEPARTAMENTO VERDE Y SOSTENIBLE</v>
      </c>
      <c r="C367" s="220" t="str">
        <f>[4]LA!F$18</f>
        <v>LA404. VALLE FORTALECE LA CULTURA AMBIENTAL</v>
      </c>
      <c r="D367" s="220" t="str">
        <f>[4]Pg!$F$39</f>
        <v>Pg40401. Educación Ambiental Integral</v>
      </c>
      <c r="E367" s="220" t="s">
        <v>5117</v>
      </c>
      <c r="F367" s="220" t="s">
        <v>5284</v>
      </c>
      <c r="G367" s="220" t="s">
        <v>752</v>
      </c>
      <c r="H367" s="220" t="s">
        <v>4744</v>
      </c>
      <c r="I367" s="220" t="s">
        <v>317</v>
      </c>
      <c r="J367" s="220"/>
      <c r="K367" s="225" t="s">
        <v>85</v>
      </c>
      <c r="L367" s="221">
        <v>0</v>
      </c>
      <c r="M367" s="221">
        <v>2019</v>
      </c>
      <c r="N367" s="221">
        <v>1</v>
      </c>
      <c r="O367" s="221">
        <v>0</v>
      </c>
      <c r="P367" s="221">
        <v>1</v>
      </c>
      <c r="Q367" s="221">
        <v>1</v>
      </c>
      <c r="R367" s="222">
        <v>1</v>
      </c>
      <c r="S367" s="223">
        <f t="shared" si="33"/>
        <v>10291262</v>
      </c>
      <c r="T367" s="223">
        <f t="shared" si="31"/>
        <v>0</v>
      </c>
      <c r="U367" s="223"/>
      <c r="V367" s="223"/>
      <c r="W367" s="223"/>
      <c r="X367" s="223"/>
      <c r="Y367" s="223"/>
      <c r="Z367" s="223"/>
      <c r="AA367" s="223"/>
      <c r="AB367" s="223"/>
      <c r="AC367" s="223"/>
      <c r="AD367" s="223">
        <f t="shared" si="30"/>
        <v>10291262</v>
      </c>
      <c r="AE367" s="223">
        <v>10291262</v>
      </c>
      <c r="AF367" s="223"/>
      <c r="AG367" s="223"/>
      <c r="AH367" s="223"/>
      <c r="AI367" s="223"/>
      <c r="AJ367" s="223"/>
      <c r="AK367" s="223"/>
      <c r="AL367" s="223"/>
      <c r="AM367" s="223"/>
      <c r="AN367" s="223">
        <f t="shared" si="32"/>
        <v>0</v>
      </c>
      <c r="AO367" s="223"/>
      <c r="AP367" s="223"/>
      <c r="AQ367" s="223"/>
      <c r="AR367" s="223"/>
      <c r="AS367" s="223"/>
      <c r="AT367" s="223"/>
      <c r="AU367" s="223"/>
      <c r="AV367" s="223"/>
      <c r="AW367" s="223"/>
      <c r="AX367" s="223">
        <f t="shared" si="34"/>
        <v>0</v>
      </c>
      <c r="AY367" s="223"/>
      <c r="AZ367" s="223"/>
      <c r="BA367" s="223"/>
      <c r="BB367" s="223"/>
      <c r="BC367" s="223"/>
      <c r="BD367" s="223"/>
      <c r="BE367" s="223"/>
      <c r="BF367" s="223">
        <v>0</v>
      </c>
      <c r="BG367" s="223"/>
    </row>
    <row r="368" spans="1:59" s="234" customFormat="1" ht="39" hidden="1" x14ac:dyDescent="0.3">
      <c r="A368" s="213">
        <v>365</v>
      </c>
      <c r="B368" s="230" t="str">
        <f>[4]LT!E$6</f>
        <v>LT4. VALLE, DEPARTAMENTO VERDE Y SOSTENIBLE</v>
      </c>
      <c r="C368" s="220" t="str">
        <f>[4]LA!F$18</f>
        <v>LA404. VALLE FORTALECE LA CULTURA AMBIENTAL</v>
      </c>
      <c r="D368" s="220" t="str">
        <f>[4]Pg!$F$39</f>
        <v>Pg40401. Educación Ambiental Integral</v>
      </c>
      <c r="E368" s="220" t="s">
        <v>5117</v>
      </c>
      <c r="F368" s="220" t="s">
        <v>5284</v>
      </c>
      <c r="G368" s="220" t="s">
        <v>753</v>
      </c>
      <c r="H368" s="220" t="s">
        <v>4745</v>
      </c>
      <c r="I368" s="220" t="s">
        <v>563</v>
      </c>
      <c r="J368" s="220"/>
      <c r="K368" s="225" t="s">
        <v>85</v>
      </c>
      <c r="L368" s="221">
        <v>12</v>
      </c>
      <c r="M368" s="221">
        <v>2019</v>
      </c>
      <c r="N368" s="221">
        <v>12</v>
      </c>
      <c r="O368" s="221">
        <v>0</v>
      </c>
      <c r="P368" s="221">
        <v>12</v>
      </c>
      <c r="Q368" s="221">
        <v>12</v>
      </c>
      <c r="R368" s="222">
        <v>12</v>
      </c>
      <c r="S368" s="223">
        <f t="shared" si="33"/>
        <v>38090000</v>
      </c>
      <c r="T368" s="223">
        <f t="shared" si="31"/>
        <v>0</v>
      </c>
      <c r="U368" s="223"/>
      <c r="V368" s="223"/>
      <c r="W368" s="223"/>
      <c r="X368" s="223"/>
      <c r="Y368" s="223"/>
      <c r="Z368" s="223"/>
      <c r="AA368" s="223"/>
      <c r="AB368" s="223"/>
      <c r="AC368" s="223"/>
      <c r="AD368" s="223">
        <f t="shared" si="30"/>
        <v>12360000</v>
      </c>
      <c r="AE368" s="223"/>
      <c r="AF368" s="223"/>
      <c r="AG368" s="223"/>
      <c r="AH368" s="223"/>
      <c r="AI368" s="223"/>
      <c r="AJ368" s="223"/>
      <c r="AK368" s="223"/>
      <c r="AL368" s="223"/>
      <c r="AM368" s="223">
        <v>12360000</v>
      </c>
      <c r="AN368" s="223">
        <f t="shared" si="32"/>
        <v>12730000</v>
      </c>
      <c r="AO368" s="223"/>
      <c r="AP368" s="223"/>
      <c r="AQ368" s="223"/>
      <c r="AR368" s="223"/>
      <c r="AS368" s="223"/>
      <c r="AT368" s="223"/>
      <c r="AU368" s="223"/>
      <c r="AV368" s="223"/>
      <c r="AW368" s="223">
        <v>12730000</v>
      </c>
      <c r="AX368" s="223">
        <f t="shared" si="34"/>
        <v>13000000</v>
      </c>
      <c r="AY368" s="223"/>
      <c r="AZ368" s="223"/>
      <c r="BA368" s="223"/>
      <c r="BB368" s="223"/>
      <c r="BC368" s="223"/>
      <c r="BD368" s="223"/>
      <c r="BE368" s="223"/>
      <c r="BF368" s="223">
        <v>0</v>
      </c>
      <c r="BG368" s="223">
        <v>13000000</v>
      </c>
    </row>
    <row r="369" spans="1:59" s="234" customFormat="1" ht="39" hidden="1" x14ac:dyDescent="0.3">
      <c r="A369" s="213">
        <v>366</v>
      </c>
      <c r="B369" s="230" t="str">
        <f>[4]LT!E$6</f>
        <v>LT4. VALLE, DEPARTAMENTO VERDE Y SOSTENIBLE</v>
      </c>
      <c r="C369" s="220" t="str">
        <f>[4]LA!F$18</f>
        <v>LA404. VALLE FORTALECE LA CULTURA AMBIENTAL</v>
      </c>
      <c r="D369" s="220" t="str">
        <f>[4]Pg!$F$39</f>
        <v>Pg40401. Educación Ambiental Integral</v>
      </c>
      <c r="E369" s="220" t="s">
        <v>5117</v>
      </c>
      <c r="F369" s="220" t="s">
        <v>5284</v>
      </c>
      <c r="G369" s="220" t="s">
        <v>754</v>
      </c>
      <c r="H369" s="220" t="s">
        <v>4746</v>
      </c>
      <c r="I369" s="220" t="s">
        <v>563</v>
      </c>
      <c r="J369" s="220"/>
      <c r="K369" s="220" t="s">
        <v>85</v>
      </c>
      <c r="L369" s="221">
        <v>6</v>
      </c>
      <c r="M369" s="221">
        <v>2019</v>
      </c>
      <c r="N369" s="221">
        <v>24</v>
      </c>
      <c r="O369" s="221">
        <v>0</v>
      </c>
      <c r="P369" s="221">
        <v>6</v>
      </c>
      <c r="Q369" s="221">
        <v>12</v>
      </c>
      <c r="R369" s="222">
        <v>18</v>
      </c>
      <c r="S369" s="223">
        <f t="shared" si="33"/>
        <v>41400000</v>
      </c>
      <c r="T369" s="223">
        <f t="shared" si="31"/>
        <v>0</v>
      </c>
      <c r="U369" s="223"/>
      <c r="V369" s="223"/>
      <c r="W369" s="223"/>
      <c r="X369" s="223"/>
      <c r="Y369" s="223"/>
      <c r="Z369" s="223"/>
      <c r="AA369" s="223"/>
      <c r="AB369" s="223"/>
      <c r="AC369" s="223"/>
      <c r="AD369" s="223">
        <f t="shared" si="30"/>
        <v>13400000</v>
      </c>
      <c r="AE369" s="223"/>
      <c r="AF369" s="223"/>
      <c r="AG369" s="223"/>
      <c r="AH369" s="223"/>
      <c r="AI369" s="223"/>
      <c r="AJ369" s="223"/>
      <c r="AK369" s="223"/>
      <c r="AL369" s="223"/>
      <c r="AM369" s="223">
        <v>13400000</v>
      </c>
      <c r="AN369" s="223">
        <f t="shared" si="32"/>
        <v>13800000</v>
      </c>
      <c r="AO369" s="223"/>
      <c r="AP369" s="223"/>
      <c r="AQ369" s="223"/>
      <c r="AR369" s="223"/>
      <c r="AS369" s="223"/>
      <c r="AT369" s="223"/>
      <c r="AU369" s="223"/>
      <c r="AV369" s="223"/>
      <c r="AW369" s="223">
        <v>13800000</v>
      </c>
      <c r="AX369" s="223">
        <f t="shared" si="34"/>
        <v>14200000</v>
      </c>
      <c r="AY369" s="223"/>
      <c r="AZ369" s="223"/>
      <c r="BA369" s="223"/>
      <c r="BB369" s="223"/>
      <c r="BC369" s="223"/>
      <c r="BD369" s="223"/>
      <c r="BE369" s="223"/>
      <c r="BF369" s="223">
        <v>0</v>
      </c>
      <c r="BG369" s="223">
        <v>14200000</v>
      </c>
    </row>
    <row r="370" spans="1:59" s="234" customFormat="1" ht="52" hidden="1" x14ac:dyDescent="0.3">
      <c r="A370" s="213">
        <v>367</v>
      </c>
      <c r="B370" s="230" t="str">
        <f>[4]LT!E$6</f>
        <v>LT4. VALLE, DEPARTAMENTO VERDE Y SOSTENIBLE</v>
      </c>
      <c r="C370" s="220" t="str">
        <f>[4]LA!F$18</f>
        <v>LA404. VALLE FORTALECE LA CULTURA AMBIENTAL</v>
      </c>
      <c r="D370" s="220" t="str">
        <f>[4]Pg!$F$39</f>
        <v>Pg40401. Educación Ambiental Integral</v>
      </c>
      <c r="E370" s="220" t="s">
        <v>5117</v>
      </c>
      <c r="F370" s="220" t="s">
        <v>5284</v>
      </c>
      <c r="G370" s="220" t="s">
        <v>756</v>
      </c>
      <c r="H370" s="220" t="s">
        <v>4747</v>
      </c>
      <c r="I370" s="220" t="s">
        <v>563</v>
      </c>
      <c r="J370" s="220"/>
      <c r="K370" s="220" t="s">
        <v>85</v>
      </c>
      <c r="L370" s="221">
        <v>6</v>
      </c>
      <c r="M370" s="221">
        <v>2019</v>
      </c>
      <c r="N370" s="221">
        <v>30</v>
      </c>
      <c r="O370" s="221">
        <v>0</v>
      </c>
      <c r="P370" s="221">
        <v>10</v>
      </c>
      <c r="Q370" s="221">
        <v>20</v>
      </c>
      <c r="R370" s="222">
        <v>30</v>
      </c>
      <c r="S370" s="223">
        <f t="shared" si="33"/>
        <v>180000000</v>
      </c>
      <c r="T370" s="223">
        <f t="shared" si="31"/>
        <v>0</v>
      </c>
      <c r="U370" s="223"/>
      <c r="V370" s="223"/>
      <c r="W370" s="223"/>
      <c r="X370" s="223"/>
      <c r="Y370" s="223"/>
      <c r="Z370" s="223"/>
      <c r="AA370" s="223"/>
      <c r="AB370" s="223"/>
      <c r="AC370" s="223"/>
      <c r="AD370" s="223">
        <f t="shared" si="30"/>
        <v>60000000</v>
      </c>
      <c r="AE370" s="223"/>
      <c r="AF370" s="223"/>
      <c r="AG370" s="223"/>
      <c r="AH370" s="223"/>
      <c r="AI370" s="223"/>
      <c r="AJ370" s="223"/>
      <c r="AK370" s="223"/>
      <c r="AL370" s="223"/>
      <c r="AM370" s="223">
        <v>60000000</v>
      </c>
      <c r="AN370" s="223">
        <f t="shared" si="32"/>
        <v>60000000</v>
      </c>
      <c r="AO370" s="223"/>
      <c r="AP370" s="223"/>
      <c r="AQ370" s="223"/>
      <c r="AR370" s="223"/>
      <c r="AS370" s="223"/>
      <c r="AT370" s="223"/>
      <c r="AU370" s="223"/>
      <c r="AV370" s="223"/>
      <c r="AW370" s="223">
        <v>60000000</v>
      </c>
      <c r="AX370" s="223">
        <f t="shared" si="34"/>
        <v>60000000</v>
      </c>
      <c r="AY370" s="223"/>
      <c r="AZ370" s="223"/>
      <c r="BA370" s="223"/>
      <c r="BB370" s="223"/>
      <c r="BC370" s="223"/>
      <c r="BD370" s="223"/>
      <c r="BE370" s="223"/>
      <c r="BF370" s="223">
        <v>0</v>
      </c>
      <c r="BG370" s="223">
        <v>60000000</v>
      </c>
    </row>
    <row r="371" spans="1:59" s="234" customFormat="1" ht="39" hidden="1" x14ac:dyDescent="0.3">
      <c r="A371" s="213">
        <v>368</v>
      </c>
      <c r="B371" s="230" t="str">
        <f>[4]LT!E$6</f>
        <v>LT4. VALLE, DEPARTAMENTO VERDE Y SOSTENIBLE</v>
      </c>
      <c r="C371" s="220" t="str">
        <f>[4]LA!F$18</f>
        <v>LA404. VALLE FORTALECE LA CULTURA AMBIENTAL</v>
      </c>
      <c r="D371" s="220" t="str">
        <f>[4]Pg!$F$39</f>
        <v>Pg40401. Educación Ambiental Integral</v>
      </c>
      <c r="E371" s="220" t="s">
        <v>5117</v>
      </c>
      <c r="F371" s="220" t="s">
        <v>5284</v>
      </c>
      <c r="G371" s="220" t="s">
        <v>758</v>
      </c>
      <c r="H371" s="220" t="s">
        <v>4748</v>
      </c>
      <c r="I371" s="220" t="s">
        <v>563</v>
      </c>
      <c r="J371" s="220"/>
      <c r="K371" s="220" t="s">
        <v>85</v>
      </c>
      <c r="L371" s="221">
        <v>175</v>
      </c>
      <c r="M371" s="221">
        <v>2019</v>
      </c>
      <c r="N371" s="221">
        <v>210</v>
      </c>
      <c r="O371" s="221">
        <v>0</v>
      </c>
      <c r="P371" s="221">
        <v>70</v>
      </c>
      <c r="Q371" s="221">
        <v>140</v>
      </c>
      <c r="R371" s="222">
        <v>210</v>
      </c>
      <c r="S371" s="223">
        <f t="shared" si="33"/>
        <v>79900000</v>
      </c>
      <c r="T371" s="223">
        <f t="shared" si="31"/>
        <v>0</v>
      </c>
      <c r="U371" s="223"/>
      <c r="V371" s="223"/>
      <c r="W371" s="223"/>
      <c r="X371" s="223"/>
      <c r="Y371" s="223"/>
      <c r="Z371" s="223"/>
      <c r="AA371" s="223"/>
      <c r="AB371" s="223"/>
      <c r="AC371" s="223"/>
      <c r="AD371" s="223">
        <f t="shared" si="30"/>
        <v>25900000</v>
      </c>
      <c r="AE371" s="223"/>
      <c r="AF371" s="223"/>
      <c r="AG371" s="223"/>
      <c r="AH371" s="223"/>
      <c r="AI371" s="223"/>
      <c r="AJ371" s="223"/>
      <c r="AK371" s="223"/>
      <c r="AL371" s="223"/>
      <c r="AM371" s="223">
        <v>25900000</v>
      </c>
      <c r="AN371" s="223">
        <f t="shared" si="32"/>
        <v>26600000</v>
      </c>
      <c r="AO371" s="223"/>
      <c r="AP371" s="223"/>
      <c r="AQ371" s="223"/>
      <c r="AR371" s="223"/>
      <c r="AS371" s="223"/>
      <c r="AT371" s="223"/>
      <c r="AU371" s="223"/>
      <c r="AV371" s="223"/>
      <c r="AW371" s="223">
        <v>26600000</v>
      </c>
      <c r="AX371" s="223">
        <f t="shared" si="34"/>
        <v>27400000</v>
      </c>
      <c r="AY371" s="223"/>
      <c r="AZ371" s="223"/>
      <c r="BA371" s="223"/>
      <c r="BB371" s="223"/>
      <c r="BC371" s="223"/>
      <c r="BD371" s="223"/>
      <c r="BE371" s="223"/>
      <c r="BF371" s="223">
        <v>0</v>
      </c>
      <c r="BG371" s="223">
        <v>27400000</v>
      </c>
    </row>
    <row r="372" spans="1:59" s="234" customFormat="1" ht="39" hidden="1" x14ac:dyDescent="0.3">
      <c r="A372" s="213">
        <v>369</v>
      </c>
      <c r="B372" s="230" t="str">
        <f>[4]LT!E$6</f>
        <v>LT4. VALLE, DEPARTAMENTO VERDE Y SOSTENIBLE</v>
      </c>
      <c r="C372" s="220" t="str">
        <f>[4]LA!F$18</f>
        <v>LA404. VALLE FORTALECE LA CULTURA AMBIENTAL</v>
      </c>
      <c r="D372" s="220" t="str">
        <f>[4]Pg!$F$39</f>
        <v>Pg40401. Educación Ambiental Integral</v>
      </c>
      <c r="E372" s="220" t="s">
        <v>5117</v>
      </c>
      <c r="F372" s="220" t="s">
        <v>5284</v>
      </c>
      <c r="G372" s="220" t="s">
        <v>760</v>
      </c>
      <c r="H372" s="220" t="s">
        <v>4749</v>
      </c>
      <c r="I372" s="220" t="s">
        <v>563</v>
      </c>
      <c r="J372" s="220"/>
      <c r="K372" s="220" t="s">
        <v>85</v>
      </c>
      <c r="L372" s="221">
        <v>80</v>
      </c>
      <c r="M372" s="221">
        <v>2019</v>
      </c>
      <c r="N372" s="221">
        <v>200</v>
      </c>
      <c r="O372" s="221">
        <v>0</v>
      </c>
      <c r="P372" s="221">
        <v>60</v>
      </c>
      <c r="Q372" s="221">
        <v>130</v>
      </c>
      <c r="R372" s="222">
        <v>200</v>
      </c>
      <c r="S372" s="223">
        <f t="shared" si="33"/>
        <v>57240000</v>
      </c>
      <c r="T372" s="223">
        <f t="shared" si="31"/>
        <v>0</v>
      </c>
      <c r="U372" s="223"/>
      <c r="V372" s="223"/>
      <c r="W372" s="223"/>
      <c r="X372" s="223"/>
      <c r="Y372" s="223"/>
      <c r="Z372" s="223"/>
      <c r="AA372" s="223"/>
      <c r="AB372" s="223"/>
      <c r="AC372" s="223"/>
      <c r="AD372" s="223">
        <f t="shared" si="30"/>
        <v>18540000</v>
      </c>
      <c r="AE372" s="223"/>
      <c r="AF372" s="223"/>
      <c r="AG372" s="223"/>
      <c r="AH372" s="223"/>
      <c r="AI372" s="223"/>
      <c r="AJ372" s="223"/>
      <c r="AK372" s="223"/>
      <c r="AL372" s="223"/>
      <c r="AM372" s="223">
        <v>18540000</v>
      </c>
      <c r="AN372" s="223">
        <f t="shared" si="32"/>
        <v>19100000</v>
      </c>
      <c r="AO372" s="223"/>
      <c r="AP372" s="223"/>
      <c r="AQ372" s="223"/>
      <c r="AR372" s="223"/>
      <c r="AS372" s="223"/>
      <c r="AT372" s="223"/>
      <c r="AU372" s="223"/>
      <c r="AV372" s="223"/>
      <c r="AW372" s="223">
        <v>19100000</v>
      </c>
      <c r="AX372" s="223">
        <f t="shared" si="34"/>
        <v>19600000</v>
      </c>
      <c r="AY372" s="223"/>
      <c r="AZ372" s="223"/>
      <c r="BA372" s="223"/>
      <c r="BB372" s="223"/>
      <c r="BC372" s="223"/>
      <c r="BD372" s="223"/>
      <c r="BE372" s="223"/>
      <c r="BF372" s="223">
        <v>0</v>
      </c>
      <c r="BG372" s="223">
        <v>19600000</v>
      </c>
    </row>
    <row r="373" spans="1:59" s="234" customFormat="1" ht="117" hidden="1" x14ac:dyDescent="0.3">
      <c r="A373" s="213">
        <v>370</v>
      </c>
      <c r="B373" s="230" t="str">
        <f>[4]LT!E$6</f>
        <v>LT4. VALLE, DEPARTAMENTO VERDE Y SOSTENIBLE</v>
      </c>
      <c r="C373" s="220" t="str">
        <f>[4]LA!F$19</f>
        <v>LA405. EL VALLE CUIDA LA VIDA</v>
      </c>
      <c r="D373" s="220" t="str">
        <f>[4]Pg!$F$40</f>
        <v>Pg40501. Plan de Contigencia - Componente de Control</v>
      </c>
      <c r="E373" s="220" t="s">
        <v>5118</v>
      </c>
      <c r="F373" s="220" t="s">
        <v>5285</v>
      </c>
      <c r="G373" s="220" t="s">
        <v>1866</v>
      </c>
      <c r="H373" s="220" t="s">
        <v>4750</v>
      </c>
      <c r="I373" s="220" t="s">
        <v>249</v>
      </c>
      <c r="J373" s="220"/>
      <c r="K373" s="237" t="s">
        <v>762</v>
      </c>
      <c r="L373" s="221" t="s">
        <v>762</v>
      </c>
      <c r="M373" s="221" t="s">
        <v>762</v>
      </c>
      <c r="N373" s="221" t="s">
        <v>762</v>
      </c>
      <c r="O373" s="221" t="s">
        <v>762</v>
      </c>
      <c r="P373" s="221" t="s">
        <v>762</v>
      </c>
      <c r="Q373" s="221" t="s">
        <v>762</v>
      </c>
      <c r="R373" s="222" t="s">
        <v>762</v>
      </c>
      <c r="S373" s="223">
        <f t="shared" si="33"/>
        <v>12434369000</v>
      </c>
      <c r="T373" s="223">
        <f t="shared" si="31"/>
        <v>12434369000</v>
      </c>
      <c r="U373" s="223">
        <v>1000000000</v>
      </c>
      <c r="V373" s="223">
        <v>11434369000</v>
      </c>
      <c r="W373" s="223"/>
      <c r="X373" s="223"/>
      <c r="Y373" s="223"/>
      <c r="Z373" s="223"/>
      <c r="AA373" s="223"/>
      <c r="AB373" s="223">
        <v>0</v>
      </c>
      <c r="AC373" s="223"/>
      <c r="AD373" s="223">
        <f t="shared" si="30"/>
        <v>0</v>
      </c>
      <c r="AE373" s="223"/>
      <c r="AF373" s="223"/>
      <c r="AG373" s="223"/>
      <c r="AH373" s="223"/>
      <c r="AI373" s="223"/>
      <c r="AJ373" s="223"/>
      <c r="AK373" s="223"/>
      <c r="AL373" s="223"/>
      <c r="AM373" s="223"/>
      <c r="AN373" s="223">
        <f t="shared" si="32"/>
        <v>0</v>
      </c>
      <c r="AO373" s="223"/>
      <c r="AP373" s="223"/>
      <c r="AQ373" s="223"/>
      <c r="AR373" s="223"/>
      <c r="AS373" s="223"/>
      <c r="AT373" s="223"/>
      <c r="AU373" s="223"/>
      <c r="AV373" s="223"/>
      <c r="AW373" s="223"/>
      <c r="AX373" s="223">
        <f t="shared" si="34"/>
        <v>0</v>
      </c>
      <c r="AY373" s="223"/>
      <c r="AZ373" s="223"/>
      <c r="BA373" s="223"/>
      <c r="BB373" s="223"/>
      <c r="BC373" s="223"/>
      <c r="BD373" s="223"/>
      <c r="BE373" s="223"/>
      <c r="BF373" s="223">
        <v>0</v>
      </c>
      <c r="BG373" s="223"/>
    </row>
    <row r="374" spans="1:59" s="234" customFormat="1" ht="117" x14ac:dyDescent="0.3">
      <c r="A374" s="213">
        <v>371</v>
      </c>
      <c r="B374" s="230" t="str">
        <f>[4]LT!E$6</f>
        <v>LT4. VALLE, DEPARTAMENTO VERDE Y SOSTENIBLE</v>
      </c>
      <c r="C374" s="220" t="str">
        <f>[4]LA!F$19</f>
        <v>LA405. EL VALLE CUIDA LA VIDA</v>
      </c>
      <c r="D374" s="220" t="str">
        <f>[4]Pg!$F$41</f>
        <v>Pg40502. Plan de Contigencia - Componente de Salud</v>
      </c>
      <c r="E374" s="220" t="s">
        <v>5119</v>
      </c>
      <c r="F374" s="220" t="s">
        <v>5286</v>
      </c>
      <c r="G374" s="220" t="s">
        <v>1407</v>
      </c>
      <c r="H374" s="220" t="s">
        <v>4751</v>
      </c>
      <c r="I374" s="220" t="s">
        <v>767</v>
      </c>
      <c r="J374" s="220"/>
      <c r="K374" s="237" t="s">
        <v>762</v>
      </c>
      <c r="L374" s="221" t="s">
        <v>762</v>
      </c>
      <c r="M374" s="221" t="s">
        <v>762</v>
      </c>
      <c r="N374" s="221" t="s">
        <v>762</v>
      </c>
      <c r="O374" s="221" t="s">
        <v>762</v>
      </c>
      <c r="P374" s="221" t="s">
        <v>762</v>
      </c>
      <c r="Q374" s="221" t="s">
        <v>762</v>
      </c>
      <c r="R374" s="222" t="s">
        <v>762</v>
      </c>
      <c r="S374" s="223">
        <f t="shared" si="33"/>
        <v>122098410125</v>
      </c>
      <c r="T374" s="223">
        <f t="shared" si="31"/>
        <v>122098410125</v>
      </c>
      <c r="U374" s="223">
        <v>52596600000</v>
      </c>
      <c r="V374" s="223">
        <f>47738300000+21763510125</f>
        <v>69501810125</v>
      </c>
      <c r="W374" s="223"/>
      <c r="X374" s="223"/>
      <c r="Y374" s="223"/>
      <c r="Z374" s="223"/>
      <c r="AA374" s="223"/>
      <c r="AB374" s="223"/>
      <c r="AC374" s="223"/>
      <c r="AD374" s="223">
        <f t="shared" si="30"/>
        <v>0</v>
      </c>
      <c r="AE374" s="223"/>
      <c r="AF374" s="223"/>
      <c r="AG374" s="223"/>
      <c r="AH374" s="223"/>
      <c r="AI374" s="223"/>
      <c r="AJ374" s="223"/>
      <c r="AK374" s="223"/>
      <c r="AL374" s="223"/>
      <c r="AM374" s="223"/>
      <c r="AN374" s="223">
        <f t="shared" si="32"/>
        <v>0</v>
      </c>
      <c r="AO374" s="223"/>
      <c r="AP374" s="223"/>
      <c r="AQ374" s="223"/>
      <c r="AR374" s="223"/>
      <c r="AS374" s="223"/>
      <c r="AT374" s="223"/>
      <c r="AU374" s="223"/>
      <c r="AV374" s="223"/>
      <c r="AW374" s="223"/>
      <c r="AX374" s="223">
        <f t="shared" si="34"/>
        <v>0</v>
      </c>
      <c r="AY374" s="223"/>
      <c r="AZ374" s="223"/>
      <c r="BA374" s="223"/>
      <c r="BB374" s="223"/>
      <c r="BC374" s="223"/>
      <c r="BD374" s="223"/>
      <c r="BE374" s="223"/>
      <c r="BF374" s="223">
        <v>0</v>
      </c>
      <c r="BG374" s="223"/>
    </row>
    <row r="375" spans="1:59" s="234" customFormat="1" ht="78" hidden="1" x14ac:dyDescent="0.3">
      <c r="A375" s="213">
        <v>372</v>
      </c>
      <c r="B375" s="230" t="str">
        <f>[4]LT!E$6</f>
        <v>LT4. VALLE, DEPARTAMENTO VERDE Y SOSTENIBLE</v>
      </c>
      <c r="C375" s="220" t="str">
        <f>[4]LA!F$19</f>
        <v>LA405. EL VALLE CUIDA LA VIDA</v>
      </c>
      <c r="D375" s="220" t="str">
        <f>[4]Pg!$F$42</f>
        <v>Pg40503. Plan de Contigencia - Componente Gestión del Riesgo</v>
      </c>
      <c r="E375" s="220" t="s">
        <v>5120</v>
      </c>
      <c r="F375" s="220" t="s">
        <v>5287</v>
      </c>
      <c r="G375" s="220" t="s">
        <v>768</v>
      </c>
      <c r="H375" s="220" t="s">
        <v>4752</v>
      </c>
      <c r="I375" s="220" t="s">
        <v>725</v>
      </c>
      <c r="J375" s="220"/>
      <c r="K375" s="237" t="s">
        <v>762</v>
      </c>
      <c r="L375" s="221" t="s">
        <v>762</v>
      </c>
      <c r="M375" s="221" t="s">
        <v>762</v>
      </c>
      <c r="N375" s="221" t="s">
        <v>762</v>
      </c>
      <c r="O375" s="221" t="s">
        <v>762</v>
      </c>
      <c r="P375" s="221" t="s">
        <v>762</v>
      </c>
      <c r="Q375" s="221" t="s">
        <v>762</v>
      </c>
      <c r="R375" s="222" t="s">
        <v>762</v>
      </c>
      <c r="S375" s="223">
        <f t="shared" si="33"/>
        <v>18800000000</v>
      </c>
      <c r="T375" s="223">
        <f t="shared" si="31"/>
        <v>18800000000</v>
      </c>
      <c r="U375" s="223">
        <v>10781870224</v>
      </c>
      <c r="V375" s="223">
        <f>8018129776</f>
        <v>8018129776</v>
      </c>
      <c r="W375" s="223"/>
      <c r="X375" s="223"/>
      <c r="Y375" s="223"/>
      <c r="Z375" s="223"/>
      <c r="AA375" s="223"/>
      <c r="AB375" s="223"/>
      <c r="AC375" s="223"/>
      <c r="AD375" s="223">
        <f t="shared" ref="AD375:AD438" si="35">SUM(AE375:AM375)</f>
        <v>0</v>
      </c>
      <c r="AE375" s="223"/>
      <c r="AF375" s="223"/>
      <c r="AG375" s="223"/>
      <c r="AH375" s="223"/>
      <c r="AI375" s="223"/>
      <c r="AJ375" s="223"/>
      <c r="AK375" s="223"/>
      <c r="AL375" s="223"/>
      <c r="AM375" s="223"/>
      <c r="AN375" s="223">
        <f t="shared" si="32"/>
        <v>0</v>
      </c>
      <c r="AO375" s="223"/>
      <c r="AP375" s="223"/>
      <c r="AQ375" s="223"/>
      <c r="AR375" s="223"/>
      <c r="AS375" s="223"/>
      <c r="AT375" s="223"/>
      <c r="AU375" s="223"/>
      <c r="AV375" s="223"/>
      <c r="AW375" s="223"/>
      <c r="AX375" s="223">
        <f t="shared" si="34"/>
        <v>0</v>
      </c>
      <c r="AY375" s="223"/>
      <c r="AZ375" s="223"/>
      <c r="BA375" s="223"/>
      <c r="BB375" s="223"/>
      <c r="BC375" s="223"/>
      <c r="BD375" s="223"/>
      <c r="BE375" s="223"/>
      <c r="BF375" s="223">
        <v>0</v>
      </c>
      <c r="BG375" s="223"/>
    </row>
    <row r="376" spans="1:59" s="234" customFormat="1" ht="78" hidden="1" x14ac:dyDescent="0.3">
      <c r="A376" s="213">
        <v>373</v>
      </c>
      <c r="B376" s="230" t="str">
        <f>[4]LT!E$6</f>
        <v>LT4. VALLE, DEPARTAMENTO VERDE Y SOSTENIBLE</v>
      </c>
      <c r="C376" s="220" t="str">
        <f>[4]LA!F$19</f>
        <v>LA405. EL VALLE CUIDA LA VIDA</v>
      </c>
      <c r="D376" s="220" t="str">
        <f>[4]Pg!$F$43</f>
        <v>Pg40504. Plan de Contigencia - Componente Socioeconómico</v>
      </c>
      <c r="E376" s="220" t="s">
        <v>5121</v>
      </c>
      <c r="F376" s="220" t="s">
        <v>5288</v>
      </c>
      <c r="G376" s="220" t="s">
        <v>1867</v>
      </c>
      <c r="H376" s="220" t="s">
        <v>4753</v>
      </c>
      <c r="I376" s="220" t="s">
        <v>342</v>
      </c>
      <c r="J376" s="220"/>
      <c r="K376" s="237" t="s">
        <v>762</v>
      </c>
      <c r="L376" s="221" t="s">
        <v>762</v>
      </c>
      <c r="M376" s="221" t="s">
        <v>762</v>
      </c>
      <c r="N376" s="221" t="s">
        <v>762</v>
      </c>
      <c r="O376" s="221" t="s">
        <v>762</v>
      </c>
      <c r="P376" s="221" t="s">
        <v>762</v>
      </c>
      <c r="Q376" s="221" t="s">
        <v>762</v>
      </c>
      <c r="R376" s="222" t="s">
        <v>762</v>
      </c>
      <c r="S376" s="223">
        <f t="shared" si="33"/>
        <v>12475223105.1236</v>
      </c>
      <c r="T376" s="223">
        <f t="shared" si="31"/>
        <v>12475223105.1236</v>
      </c>
      <c r="U376" s="223"/>
      <c r="V376" s="223">
        <f>6525500000-2289289439.8764+8239012545</f>
        <v>12475223105.1236</v>
      </c>
      <c r="W376" s="223"/>
      <c r="X376" s="223"/>
      <c r="Y376" s="223"/>
      <c r="Z376" s="223"/>
      <c r="AA376" s="223"/>
      <c r="AB376" s="223"/>
      <c r="AC376" s="223"/>
      <c r="AD376" s="223">
        <f t="shared" si="35"/>
        <v>0</v>
      </c>
      <c r="AE376" s="223"/>
      <c r="AF376" s="223"/>
      <c r="AG376" s="223"/>
      <c r="AH376" s="223"/>
      <c r="AI376" s="223"/>
      <c r="AJ376" s="223"/>
      <c r="AK376" s="223"/>
      <c r="AL376" s="223"/>
      <c r="AM376" s="223"/>
      <c r="AN376" s="223">
        <f t="shared" si="32"/>
        <v>0</v>
      </c>
      <c r="AO376" s="223"/>
      <c r="AP376" s="223"/>
      <c r="AQ376" s="223"/>
      <c r="AR376" s="223"/>
      <c r="AS376" s="223"/>
      <c r="AT376" s="223"/>
      <c r="AU376" s="223"/>
      <c r="AV376" s="223"/>
      <c r="AW376" s="223"/>
      <c r="AX376" s="223">
        <f t="shared" si="34"/>
        <v>0</v>
      </c>
      <c r="AY376" s="223"/>
      <c r="AZ376" s="223"/>
      <c r="BA376" s="223"/>
      <c r="BB376" s="223"/>
      <c r="BC376" s="223"/>
      <c r="BD376" s="223"/>
      <c r="BE376" s="223"/>
      <c r="BF376" s="223">
        <v>0</v>
      </c>
      <c r="BG376" s="223"/>
    </row>
    <row r="377" spans="1:59" s="234" customFormat="1" ht="65" hidden="1" x14ac:dyDescent="0.3">
      <c r="A377" s="213">
        <v>374</v>
      </c>
      <c r="B377" s="230" t="str">
        <f>[4]LT!E$6</f>
        <v>LT4. VALLE, DEPARTAMENTO VERDE Y SOSTENIBLE</v>
      </c>
      <c r="C377" s="220" t="str">
        <f>[4]LA!F$19</f>
        <v>LA405. EL VALLE CUIDA LA VIDA</v>
      </c>
      <c r="D377" s="220" t="str">
        <f>[4]Pg!$F$43</f>
        <v>Pg40504. Plan de Contigencia - Componente Socioeconómico</v>
      </c>
      <c r="E377" s="220" t="s">
        <v>5121</v>
      </c>
      <c r="F377" s="220" t="s">
        <v>5289</v>
      </c>
      <c r="G377" s="220" t="s">
        <v>1410</v>
      </c>
      <c r="H377" s="220" t="s">
        <v>4754</v>
      </c>
      <c r="I377" s="220" t="s">
        <v>317</v>
      </c>
      <c r="J377" s="220"/>
      <c r="K377" s="237" t="s">
        <v>85</v>
      </c>
      <c r="L377" s="221">
        <v>0</v>
      </c>
      <c r="M377" s="221">
        <v>2019</v>
      </c>
      <c r="N377" s="221">
        <v>1</v>
      </c>
      <c r="O377" s="221">
        <v>1</v>
      </c>
      <c r="P377" s="221">
        <v>1</v>
      </c>
      <c r="Q377" s="221">
        <v>1</v>
      </c>
      <c r="R377" s="222">
        <v>1</v>
      </c>
      <c r="S377" s="223">
        <f t="shared" si="33"/>
        <v>8377884923</v>
      </c>
      <c r="T377" s="223">
        <f t="shared" si="31"/>
        <v>8377884923</v>
      </c>
      <c r="U377" s="223">
        <v>4877884923</v>
      </c>
      <c r="V377" s="223">
        <v>3500000000</v>
      </c>
      <c r="W377" s="223"/>
      <c r="X377" s="223"/>
      <c r="Y377" s="223"/>
      <c r="Z377" s="223"/>
      <c r="AA377" s="223"/>
      <c r="AB377" s="223"/>
      <c r="AC377" s="223"/>
      <c r="AD377" s="223">
        <f t="shared" si="35"/>
        <v>0</v>
      </c>
      <c r="AE377" s="223"/>
      <c r="AF377" s="223"/>
      <c r="AG377" s="223"/>
      <c r="AH377" s="223"/>
      <c r="AI377" s="223"/>
      <c r="AJ377" s="223"/>
      <c r="AK377" s="223"/>
      <c r="AL377" s="223"/>
      <c r="AM377" s="223"/>
      <c r="AN377" s="223">
        <f t="shared" si="32"/>
        <v>0</v>
      </c>
      <c r="AO377" s="223"/>
      <c r="AP377" s="223"/>
      <c r="AQ377" s="223"/>
      <c r="AR377" s="223"/>
      <c r="AS377" s="223"/>
      <c r="AT377" s="223"/>
      <c r="AU377" s="223"/>
      <c r="AV377" s="223"/>
      <c r="AW377" s="223"/>
      <c r="AX377" s="223">
        <f t="shared" si="34"/>
        <v>0</v>
      </c>
      <c r="AY377" s="223"/>
      <c r="AZ377" s="223"/>
      <c r="BA377" s="223"/>
      <c r="BB377" s="223"/>
      <c r="BC377" s="223"/>
      <c r="BD377" s="223"/>
      <c r="BE377" s="223"/>
      <c r="BF377" s="223">
        <v>0</v>
      </c>
      <c r="BG377" s="223"/>
    </row>
    <row r="378" spans="1:59" s="234" customFormat="1" ht="39" hidden="1" x14ac:dyDescent="0.3">
      <c r="A378" s="213">
        <v>375</v>
      </c>
      <c r="B378" s="230" t="str">
        <f>[4]LT!E$6</f>
        <v>LT4. VALLE, DEPARTAMENTO VERDE Y SOSTENIBLE</v>
      </c>
      <c r="C378" s="220" t="str">
        <f>[4]LA!F$19</f>
        <v>LA405. EL VALLE CUIDA LA VIDA</v>
      </c>
      <c r="D378" s="220" t="str">
        <f>[4]Pg!$F$43</f>
        <v>Pg40504. Plan de Contigencia - Componente Socioeconómico</v>
      </c>
      <c r="E378" s="220" t="s">
        <v>5121</v>
      </c>
      <c r="F378" s="220" t="s">
        <v>5290</v>
      </c>
      <c r="G378" s="220" t="s">
        <v>1410</v>
      </c>
      <c r="H378" s="220" t="s">
        <v>4755</v>
      </c>
      <c r="I378" s="220" t="s">
        <v>141</v>
      </c>
      <c r="J378" s="220"/>
      <c r="K378" s="237" t="s">
        <v>85</v>
      </c>
      <c r="L378" s="221">
        <v>0</v>
      </c>
      <c r="M378" s="221">
        <v>2019</v>
      </c>
      <c r="N378" s="221">
        <v>1596</v>
      </c>
      <c r="O378" s="221">
        <v>1596</v>
      </c>
      <c r="P378" s="221">
        <v>1596</v>
      </c>
      <c r="Q378" s="221">
        <v>1596</v>
      </c>
      <c r="R378" s="221">
        <v>1596</v>
      </c>
      <c r="S378" s="223">
        <f t="shared" si="33"/>
        <v>766339675</v>
      </c>
      <c r="T378" s="223">
        <f t="shared" si="31"/>
        <v>766339675</v>
      </c>
      <c r="U378" s="265"/>
      <c r="V378" s="229"/>
      <c r="W378" s="229"/>
      <c r="X378" s="229"/>
      <c r="Y378" s="229"/>
      <c r="Z378" s="223">
        <v>766339675</v>
      </c>
      <c r="AA378" s="229"/>
      <c r="AB378" s="229"/>
      <c r="AC378" s="229"/>
      <c r="AD378" s="223">
        <f t="shared" si="35"/>
        <v>0</v>
      </c>
      <c r="AE378" s="229"/>
      <c r="AF378" s="229"/>
      <c r="AG378" s="229"/>
      <c r="AH378" s="229"/>
      <c r="AI378" s="229"/>
      <c r="AJ378" s="229"/>
      <c r="AK378" s="229"/>
      <c r="AL378" s="229"/>
      <c r="AM378" s="229"/>
      <c r="AN378" s="223">
        <f t="shared" si="32"/>
        <v>0</v>
      </c>
      <c r="AO378" s="229"/>
      <c r="AP378" s="229"/>
      <c r="AQ378" s="229"/>
      <c r="AR378" s="229"/>
      <c r="AS378" s="229"/>
      <c r="AT378" s="229"/>
      <c r="AU378" s="229"/>
      <c r="AV378" s="229"/>
      <c r="AW378" s="229"/>
      <c r="AX378" s="223">
        <f t="shared" si="34"/>
        <v>0</v>
      </c>
      <c r="AY378" s="229"/>
      <c r="AZ378" s="229"/>
      <c r="BA378" s="229"/>
      <c r="BB378" s="229"/>
      <c r="BC378" s="229"/>
      <c r="BD378" s="229"/>
      <c r="BE378" s="229"/>
      <c r="BF378" s="229"/>
      <c r="BG378" s="229"/>
    </row>
    <row r="379" spans="1:59" s="234" customFormat="1" ht="39" hidden="1" x14ac:dyDescent="0.3">
      <c r="A379" s="213">
        <v>376</v>
      </c>
      <c r="B379" s="230" t="str">
        <f>[4]LT!E$7</f>
        <v>LT5. GESTIÓN TERRITORIAL COMPARTIDA PARA UNA BUENA GOBERNANZA</v>
      </c>
      <c r="C379" s="220" t="str">
        <f>[4]LA!F$20</f>
        <v>LA501. GESTIÓN PUBLICA EFECTIVA: VALLE LÍDER</v>
      </c>
      <c r="D379" s="220" t="str">
        <f>[4]Pg!$F$44</f>
        <v>Pg50101. Eficiencia y Eficacia del Sector Público</v>
      </c>
      <c r="E379" s="220" t="s">
        <v>5122</v>
      </c>
      <c r="F379" s="220" t="s">
        <v>5291</v>
      </c>
      <c r="G379" s="220" t="s">
        <v>776</v>
      </c>
      <c r="H379" s="220" t="s">
        <v>4756</v>
      </c>
      <c r="I379" s="220" t="s">
        <v>775</v>
      </c>
      <c r="J379" s="220"/>
      <c r="K379" s="220" t="s">
        <v>85</v>
      </c>
      <c r="L379" s="224">
        <v>0.82</v>
      </c>
      <c r="M379" s="221">
        <v>2019</v>
      </c>
      <c r="N379" s="224">
        <v>1</v>
      </c>
      <c r="O379" s="221">
        <v>25</v>
      </c>
      <c r="P379" s="221">
        <v>50</v>
      </c>
      <c r="Q379" s="221">
        <v>75</v>
      </c>
      <c r="R379" s="222">
        <v>100</v>
      </c>
      <c r="S379" s="223">
        <f t="shared" si="33"/>
        <v>1199040000</v>
      </c>
      <c r="T379" s="223">
        <f t="shared" si="31"/>
        <v>299760000</v>
      </c>
      <c r="U379" s="223">
        <v>299760000</v>
      </c>
      <c r="V379" s="223"/>
      <c r="W379" s="223"/>
      <c r="X379" s="223"/>
      <c r="Y379" s="223"/>
      <c r="Z379" s="223"/>
      <c r="AA379" s="223"/>
      <c r="AB379" s="223"/>
      <c r="AC379" s="223"/>
      <c r="AD379" s="223">
        <f t="shared" si="35"/>
        <v>299760000</v>
      </c>
      <c r="AE379" s="223">
        <v>299760000</v>
      </c>
      <c r="AF379" s="223"/>
      <c r="AG379" s="223"/>
      <c r="AH379" s="223"/>
      <c r="AI379" s="223"/>
      <c r="AJ379" s="223"/>
      <c r="AK379" s="223"/>
      <c r="AL379" s="223"/>
      <c r="AM379" s="223"/>
      <c r="AN379" s="223">
        <f t="shared" si="32"/>
        <v>299760000</v>
      </c>
      <c r="AO379" s="223">
        <v>299760000</v>
      </c>
      <c r="AP379" s="223"/>
      <c r="AQ379" s="223"/>
      <c r="AR379" s="223"/>
      <c r="AS379" s="223"/>
      <c r="AT379" s="223"/>
      <c r="AU379" s="223"/>
      <c r="AV379" s="223"/>
      <c r="AW379" s="223"/>
      <c r="AX379" s="223">
        <f t="shared" si="34"/>
        <v>299760000</v>
      </c>
      <c r="AY379" s="223">
        <v>299760000</v>
      </c>
      <c r="AZ379" s="223"/>
      <c r="BA379" s="223"/>
      <c r="BB379" s="223"/>
      <c r="BC379" s="223"/>
      <c r="BD379" s="223"/>
      <c r="BE379" s="223"/>
      <c r="BF379" s="223">
        <v>0</v>
      </c>
      <c r="BG379" s="223"/>
    </row>
    <row r="380" spans="1:59" s="234" customFormat="1" ht="39" hidden="1" x14ac:dyDescent="0.3">
      <c r="A380" s="213">
        <v>377</v>
      </c>
      <c r="B380" s="230" t="str">
        <f>[4]LT!E$7</f>
        <v>LT5. GESTIÓN TERRITORIAL COMPARTIDA PARA UNA BUENA GOBERNANZA</v>
      </c>
      <c r="C380" s="220" t="str">
        <f>[4]LA!F$20</f>
        <v>LA501. GESTIÓN PUBLICA EFECTIVA: VALLE LÍDER</v>
      </c>
      <c r="D380" s="220" t="str">
        <f>[4]Pg!$F$44</f>
        <v>Pg50101. Eficiencia y Eficacia del Sector Público</v>
      </c>
      <c r="E380" s="220" t="s">
        <v>5122</v>
      </c>
      <c r="F380" s="220" t="s">
        <v>5291</v>
      </c>
      <c r="G380" s="220" t="s">
        <v>778</v>
      </c>
      <c r="H380" s="220" t="s">
        <v>4757</v>
      </c>
      <c r="I380" s="220" t="s">
        <v>775</v>
      </c>
      <c r="J380" s="220"/>
      <c r="K380" s="220" t="s">
        <v>85</v>
      </c>
      <c r="L380" s="221">
        <v>5800</v>
      </c>
      <c r="M380" s="221">
        <v>2019</v>
      </c>
      <c r="N380" s="221">
        <v>4000</v>
      </c>
      <c r="O380" s="221">
        <v>0</v>
      </c>
      <c r="P380" s="221">
        <v>1500</v>
      </c>
      <c r="Q380" s="221">
        <v>3000</v>
      </c>
      <c r="R380" s="222">
        <v>4000</v>
      </c>
      <c r="S380" s="223">
        <f t="shared" si="33"/>
        <v>120000000</v>
      </c>
      <c r="T380" s="223">
        <f t="shared" si="31"/>
        <v>0</v>
      </c>
      <c r="U380" s="229">
        <v>0</v>
      </c>
      <c r="V380" s="223"/>
      <c r="W380" s="223"/>
      <c r="X380" s="223"/>
      <c r="Y380" s="223"/>
      <c r="Z380" s="223"/>
      <c r="AA380" s="223"/>
      <c r="AB380" s="223"/>
      <c r="AC380" s="223"/>
      <c r="AD380" s="223">
        <f t="shared" si="35"/>
        <v>40000000</v>
      </c>
      <c r="AE380" s="223">
        <v>40000000</v>
      </c>
      <c r="AF380" s="223"/>
      <c r="AG380" s="223"/>
      <c r="AH380" s="223"/>
      <c r="AI380" s="223"/>
      <c r="AJ380" s="223"/>
      <c r="AK380" s="223"/>
      <c r="AL380" s="223"/>
      <c r="AM380" s="223"/>
      <c r="AN380" s="223">
        <f t="shared" si="32"/>
        <v>40000000</v>
      </c>
      <c r="AO380" s="223">
        <v>40000000</v>
      </c>
      <c r="AP380" s="223"/>
      <c r="AQ380" s="223"/>
      <c r="AR380" s="223"/>
      <c r="AS380" s="223"/>
      <c r="AT380" s="223"/>
      <c r="AU380" s="223"/>
      <c r="AV380" s="223"/>
      <c r="AW380" s="223"/>
      <c r="AX380" s="223">
        <f t="shared" si="34"/>
        <v>40000000</v>
      </c>
      <c r="AY380" s="223">
        <v>40000000</v>
      </c>
      <c r="AZ380" s="223"/>
      <c r="BA380" s="223"/>
      <c r="BB380" s="223"/>
      <c r="BC380" s="223"/>
      <c r="BD380" s="223"/>
      <c r="BE380" s="223"/>
      <c r="BF380" s="223">
        <v>0</v>
      </c>
      <c r="BG380" s="223"/>
    </row>
    <row r="381" spans="1:59" s="234" customFormat="1" ht="52" hidden="1" x14ac:dyDescent="0.3">
      <c r="A381" s="213">
        <v>378</v>
      </c>
      <c r="B381" s="230" t="str">
        <f>[4]LT!E$7</f>
        <v>LT5. GESTIÓN TERRITORIAL COMPARTIDA PARA UNA BUENA GOBERNANZA</v>
      </c>
      <c r="C381" s="220" t="str">
        <f>[4]LA!F$20</f>
        <v>LA501. GESTIÓN PUBLICA EFECTIVA: VALLE LÍDER</v>
      </c>
      <c r="D381" s="220" t="str">
        <f>[4]Pg!$F$44</f>
        <v>Pg50101. Eficiencia y Eficacia del Sector Público</v>
      </c>
      <c r="E381" s="220" t="s">
        <v>5123</v>
      </c>
      <c r="F381" s="220" t="s">
        <v>5291</v>
      </c>
      <c r="G381" s="220" t="s">
        <v>786</v>
      </c>
      <c r="H381" s="220" t="s">
        <v>4758</v>
      </c>
      <c r="I381" s="220" t="s">
        <v>781</v>
      </c>
      <c r="J381" s="220"/>
      <c r="K381" s="220" t="s">
        <v>298</v>
      </c>
      <c r="L381" s="224">
        <v>1</v>
      </c>
      <c r="M381" s="221">
        <v>2019</v>
      </c>
      <c r="N381" s="224">
        <v>1</v>
      </c>
      <c r="O381" s="221">
        <v>100</v>
      </c>
      <c r="P381" s="221">
        <v>100</v>
      </c>
      <c r="Q381" s="221">
        <v>100</v>
      </c>
      <c r="R381" s="222">
        <v>100</v>
      </c>
      <c r="S381" s="223">
        <f t="shared" si="33"/>
        <v>445117632</v>
      </c>
      <c r="T381" s="223">
        <f t="shared" si="31"/>
        <v>132370000</v>
      </c>
      <c r="U381" s="223">
        <v>32370000</v>
      </c>
      <c r="V381" s="223"/>
      <c r="W381" s="223"/>
      <c r="X381" s="223"/>
      <c r="Y381" s="223"/>
      <c r="Z381" s="223"/>
      <c r="AA381" s="223"/>
      <c r="AB381" s="223">
        <v>100000000</v>
      </c>
      <c r="AC381" s="223"/>
      <c r="AD381" s="223">
        <f t="shared" si="35"/>
        <v>100038900</v>
      </c>
      <c r="AE381" s="223">
        <v>50038900</v>
      </c>
      <c r="AF381" s="223"/>
      <c r="AG381" s="223"/>
      <c r="AH381" s="223"/>
      <c r="AI381" s="223"/>
      <c r="AJ381" s="223"/>
      <c r="AK381" s="223"/>
      <c r="AL381" s="223">
        <v>50000000</v>
      </c>
      <c r="AM381" s="223"/>
      <c r="AN381" s="223">
        <f t="shared" si="32"/>
        <v>102540845</v>
      </c>
      <c r="AO381" s="223">
        <v>53541623</v>
      </c>
      <c r="AP381" s="223"/>
      <c r="AQ381" s="223"/>
      <c r="AR381" s="223"/>
      <c r="AS381" s="223"/>
      <c r="AT381" s="223"/>
      <c r="AU381" s="223"/>
      <c r="AV381" s="223">
        <v>48999222</v>
      </c>
      <c r="AW381" s="223"/>
      <c r="AX381" s="223">
        <f t="shared" si="34"/>
        <v>110167887</v>
      </c>
      <c r="AY381" s="223">
        <v>58895785.300000004</v>
      </c>
      <c r="AZ381" s="223"/>
      <c r="BA381" s="223"/>
      <c r="BB381" s="223"/>
      <c r="BC381" s="223"/>
      <c r="BD381" s="223"/>
      <c r="BE381" s="223"/>
      <c r="BF381" s="223">
        <v>51272101.699999996</v>
      </c>
      <c r="BG381" s="223"/>
    </row>
    <row r="382" spans="1:59" s="234" customFormat="1" ht="52" hidden="1" x14ac:dyDescent="0.3">
      <c r="A382" s="213">
        <v>379</v>
      </c>
      <c r="B382" s="230" t="str">
        <f>[4]LT!E$7</f>
        <v>LT5. GESTIÓN TERRITORIAL COMPARTIDA PARA UNA BUENA GOBERNANZA</v>
      </c>
      <c r="C382" s="220" t="str">
        <f>[4]LA!F$20</f>
        <v>LA501. GESTIÓN PUBLICA EFECTIVA: VALLE LÍDER</v>
      </c>
      <c r="D382" s="220" t="str">
        <f>[4]Pg!$F$44</f>
        <v>Pg50101. Eficiencia y Eficacia del Sector Público</v>
      </c>
      <c r="E382" s="220" t="s">
        <v>5123</v>
      </c>
      <c r="F382" s="220" t="s">
        <v>5291</v>
      </c>
      <c r="G382" s="220" t="s">
        <v>788</v>
      </c>
      <c r="H382" s="220" t="s">
        <v>4759</v>
      </c>
      <c r="I382" s="220" t="s">
        <v>781</v>
      </c>
      <c r="J382" s="220"/>
      <c r="K382" s="220" t="s">
        <v>85</v>
      </c>
      <c r="L382" s="221">
        <v>45</v>
      </c>
      <c r="M382" s="221">
        <v>2019</v>
      </c>
      <c r="N382" s="221">
        <v>60</v>
      </c>
      <c r="O382" s="221">
        <v>15</v>
      </c>
      <c r="P382" s="221">
        <v>30</v>
      </c>
      <c r="Q382" s="221">
        <v>45</v>
      </c>
      <c r="R382" s="222">
        <v>60</v>
      </c>
      <c r="S382" s="223">
        <f t="shared" si="33"/>
        <v>4850000000</v>
      </c>
      <c r="T382" s="223">
        <f t="shared" si="31"/>
        <v>1100000000</v>
      </c>
      <c r="U382" s="223">
        <v>300000000</v>
      </c>
      <c r="V382" s="223"/>
      <c r="W382" s="223"/>
      <c r="X382" s="223"/>
      <c r="Y382" s="223"/>
      <c r="Z382" s="223"/>
      <c r="AA382" s="223"/>
      <c r="AB382" s="223">
        <v>800000000</v>
      </c>
      <c r="AC382" s="223"/>
      <c r="AD382" s="223">
        <f t="shared" si="35"/>
        <v>1200000000</v>
      </c>
      <c r="AE382" s="223">
        <v>400000000</v>
      </c>
      <c r="AF382" s="223"/>
      <c r="AG382" s="223"/>
      <c r="AH382" s="223"/>
      <c r="AI382" s="223"/>
      <c r="AJ382" s="223"/>
      <c r="AK382" s="223"/>
      <c r="AL382" s="223">
        <v>800000000</v>
      </c>
      <c r="AM382" s="223"/>
      <c r="AN382" s="223">
        <f t="shared" si="32"/>
        <v>1250000000</v>
      </c>
      <c r="AO382" s="223">
        <v>428000000</v>
      </c>
      <c r="AP382" s="223"/>
      <c r="AQ382" s="223"/>
      <c r="AR382" s="223"/>
      <c r="AS382" s="223"/>
      <c r="AT382" s="223"/>
      <c r="AU382" s="223"/>
      <c r="AV382" s="223">
        <v>822000000</v>
      </c>
      <c r="AW382" s="223"/>
      <c r="AX382" s="223">
        <f t="shared" si="34"/>
        <v>1300000000</v>
      </c>
      <c r="AY382" s="223">
        <v>470800000.00000006</v>
      </c>
      <c r="AZ382" s="223"/>
      <c r="BA382" s="223"/>
      <c r="BB382" s="223"/>
      <c r="BC382" s="223"/>
      <c r="BD382" s="223"/>
      <c r="BE382" s="223"/>
      <c r="BF382" s="223">
        <v>829200000</v>
      </c>
      <c r="BG382" s="223"/>
    </row>
    <row r="383" spans="1:59" s="234" customFormat="1" ht="52" hidden="1" x14ac:dyDescent="0.3">
      <c r="A383" s="213">
        <v>380</v>
      </c>
      <c r="B383" s="230" t="str">
        <f>[4]LT!E$7</f>
        <v>LT5. GESTIÓN TERRITORIAL COMPARTIDA PARA UNA BUENA GOBERNANZA</v>
      </c>
      <c r="C383" s="220" t="str">
        <f>[4]LA!F$20</f>
        <v>LA501. GESTIÓN PUBLICA EFECTIVA: VALLE LÍDER</v>
      </c>
      <c r="D383" s="220" t="str">
        <f>[4]Pg!$F$44</f>
        <v>Pg50101. Eficiencia y Eficacia del Sector Público</v>
      </c>
      <c r="E383" s="220" t="s">
        <v>5123</v>
      </c>
      <c r="F383" s="220" t="s">
        <v>5291</v>
      </c>
      <c r="G383" s="220" t="s">
        <v>792</v>
      </c>
      <c r="H383" s="220" t="s">
        <v>4760</v>
      </c>
      <c r="I383" s="220" t="s">
        <v>781</v>
      </c>
      <c r="J383" s="220"/>
      <c r="K383" s="220" t="s">
        <v>85</v>
      </c>
      <c r="L383" s="221">
        <v>12</v>
      </c>
      <c r="M383" s="221">
        <v>2019</v>
      </c>
      <c r="N383" s="221">
        <v>16</v>
      </c>
      <c r="O383" s="221">
        <v>4</v>
      </c>
      <c r="P383" s="221">
        <v>8</v>
      </c>
      <c r="Q383" s="221">
        <v>12</v>
      </c>
      <c r="R383" s="222">
        <v>16</v>
      </c>
      <c r="S383" s="223">
        <f t="shared" si="33"/>
        <v>3100000000</v>
      </c>
      <c r="T383" s="223">
        <f t="shared" si="31"/>
        <v>700000000</v>
      </c>
      <c r="U383" s="223">
        <v>518280000</v>
      </c>
      <c r="V383" s="223"/>
      <c r="W383" s="223"/>
      <c r="X383" s="223"/>
      <c r="Y383" s="223"/>
      <c r="Z383" s="223"/>
      <c r="AA383" s="223"/>
      <c r="AB383" s="223">
        <v>181720000</v>
      </c>
      <c r="AC383" s="223"/>
      <c r="AD383" s="223">
        <f t="shared" si="35"/>
        <v>750000000</v>
      </c>
      <c r="AE383" s="223">
        <v>255161100</v>
      </c>
      <c r="AF383" s="223"/>
      <c r="AG383" s="223"/>
      <c r="AH383" s="223"/>
      <c r="AI383" s="223"/>
      <c r="AJ383" s="223"/>
      <c r="AK383" s="223"/>
      <c r="AL383" s="223">
        <v>494838900</v>
      </c>
      <c r="AM383" s="223"/>
      <c r="AN383" s="223">
        <f t="shared" si="32"/>
        <v>800000000</v>
      </c>
      <c r="AO383" s="223">
        <v>273022377</v>
      </c>
      <c r="AP383" s="223"/>
      <c r="AQ383" s="223"/>
      <c r="AR383" s="223"/>
      <c r="AS383" s="223"/>
      <c r="AT383" s="223"/>
      <c r="AU383" s="223"/>
      <c r="AV383" s="223">
        <v>526977623</v>
      </c>
      <c r="AW383" s="223"/>
      <c r="AX383" s="223">
        <f t="shared" si="34"/>
        <v>850000000</v>
      </c>
      <c r="AY383" s="223">
        <v>300324614.70000005</v>
      </c>
      <c r="AZ383" s="223"/>
      <c r="BA383" s="223"/>
      <c r="BB383" s="223"/>
      <c r="BC383" s="223"/>
      <c r="BD383" s="223"/>
      <c r="BE383" s="223"/>
      <c r="BF383" s="223">
        <v>549675385.29999995</v>
      </c>
      <c r="BG383" s="223"/>
    </row>
    <row r="384" spans="1:59" s="234" customFormat="1" ht="52" hidden="1" x14ac:dyDescent="0.3">
      <c r="A384" s="213">
        <v>381</v>
      </c>
      <c r="B384" s="230" t="str">
        <f>[4]LT!E$7</f>
        <v>LT5. GESTIÓN TERRITORIAL COMPARTIDA PARA UNA BUENA GOBERNANZA</v>
      </c>
      <c r="C384" s="220" t="str">
        <f>[4]LA!F$20</f>
        <v>LA501. GESTIÓN PUBLICA EFECTIVA: VALLE LÍDER</v>
      </c>
      <c r="D384" s="220" t="str">
        <f>[4]Pg!$F$44</f>
        <v>Pg50101. Eficiencia y Eficacia del Sector Público</v>
      </c>
      <c r="E384" s="220" t="s">
        <v>5123</v>
      </c>
      <c r="F384" s="220" t="s">
        <v>5291</v>
      </c>
      <c r="G384" s="220" t="s">
        <v>795</v>
      </c>
      <c r="H384" s="220" t="s">
        <v>4761</v>
      </c>
      <c r="I384" s="220" t="s">
        <v>781</v>
      </c>
      <c r="J384" s="220"/>
      <c r="K384" s="220" t="s">
        <v>85</v>
      </c>
      <c r="L384" s="221">
        <v>1700</v>
      </c>
      <c r="M384" s="221">
        <v>2019</v>
      </c>
      <c r="N384" s="221">
        <v>2500</v>
      </c>
      <c r="O384" s="221">
        <v>0</v>
      </c>
      <c r="P384" s="221">
        <v>1900</v>
      </c>
      <c r="Q384" s="221">
        <v>2200</v>
      </c>
      <c r="R384" s="222">
        <v>2500</v>
      </c>
      <c r="S384" s="223">
        <f t="shared" si="33"/>
        <v>1020000000</v>
      </c>
      <c r="T384" s="223">
        <f t="shared" si="31"/>
        <v>0</v>
      </c>
      <c r="U384" s="223">
        <v>0</v>
      </c>
      <c r="V384" s="223"/>
      <c r="W384" s="223"/>
      <c r="X384" s="223"/>
      <c r="Y384" s="223"/>
      <c r="Z384" s="223"/>
      <c r="AA384" s="223"/>
      <c r="AB384" s="223"/>
      <c r="AC384" s="223"/>
      <c r="AD384" s="223">
        <f t="shared" si="35"/>
        <v>320000000</v>
      </c>
      <c r="AE384" s="223">
        <v>160000000</v>
      </c>
      <c r="AF384" s="223"/>
      <c r="AG384" s="223"/>
      <c r="AH384" s="223"/>
      <c r="AI384" s="223"/>
      <c r="AJ384" s="223"/>
      <c r="AK384" s="223"/>
      <c r="AL384" s="223">
        <v>160000000</v>
      </c>
      <c r="AM384" s="223"/>
      <c r="AN384" s="223">
        <f t="shared" si="32"/>
        <v>340000000</v>
      </c>
      <c r="AO384" s="223">
        <v>171200000</v>
      </c>
      <c r="AP384" s="223"/>
      <c r="AQ384" s="223"/>
      <c r="AR384" s="223"/>
      <c r="AS384" s="223"/>
      <c r="AT384" s="223"/>
      <c r="AU384" s="223"/>
      <c r="AV384" s="223">
        <v>168800000</v>
      </c>
      <c r="AW384" s="223"/>
      <c r="AX384" s="223">
        <f t="shared" si="34"/>
        <v>360000000</v>
      </c>
      <c r="AY384" s="223">
        <v>188320000.00000003</v>
      </c>
      <c r="AZ384" s="223"/>
      <c r="BA384" s="223"/>
      <c r="BB384" s="223"/>
      <c r="BC384" s="223"/>
      <c r="BD384" s="223"/>
      <c r="BE384" s="223"/>
      <c r="BF384" s="223">
        <v>171679999.99999997</v>
      </c>
      <c r="BG384" s="223"/>
    </row>
    <row r="385" spans="1:59" s="234" customFormat="1" ht="65" hidden="1" x14ac:dyDescent="0.3">
      <c r="A385" s="213">
        <v>382</v>
      </c>
      <c r="B385" s="230" t="str">
        <f>[4]LT!E$7</f>
        <v>LT5. GESTIÓN TERRITORIAL COMPARTIDA PARA UNA BUENA GOBERNANZA</v>
      </c>
      <c r="C385" s="220" t="str">
        <f>[4]LA!F$20</f>
        <v>LA501. GESTIÓN PUBLICA EFECTIVA: VALLE LÍDER</v>
      </c>
      <c r="D385" s="220" t="str">
        <f>[4]Pg!$F$45</f>
        <v>Pg50102. Educación Incluyente</v>
      </c>
      <c r="E385" s="220" t="s">
        <v>5124</v>
      </c>
      <c r="F385" s="220" t="s">
        <v>5292</v>
      </c>
      <c r="G385" s="220" t="s">
        <v>799</v>
      </c>
      <c r="H385" s="220" t="s">
        <v>4762</v>
      </c>
      <c r="I385" s="220" t="s">
        <v>94</v>
      </c>
      <c r="J385" s="220"/>
      <c r="K385" s="225" t="s">
        <v>77</v>
      </c>
      <c r="L385" s="221">
        <v>1</v>
      </c>
      <c r="M385" s="221">
        <v>2019</v>
      </c>
      <c r="N385" s="221">
        <v>1</v>
      </c>
      <c r="O385" s="221">
        <v>1</v>
      </c>
      <c r="P385" s="221">
        <v>1</v>
      </c>
      <c r="Q385" s="221">
        <v>1</v>
      </c>
      <c r="R385" s="238">
        <v>1</v>
      </c>
      <c r="S385" s="223">
        <f t="shared" si="33"/>
        <v>25729563962</v>
      </c>
      <c r="T385" s="223">
        <f t="shared" si="31"/>
        <v>7746962907</v>
      </c>
      <c r="U385" s="223">
        <v>3403010027</v>
      </c>
      <c r="V385" s="223">
        <f>1343952880-423806421</f>
        <v>920146459</v>
      </c>
      <c r="W385" s="223"/>
      <c r="X385" s="223">
        <v>0</v>
      </c>
      <c r="Y385" s="223"/>
      <c r="Z385" s="223"/>
      <c r="AA385" s="223"/>
      <c r="AB385" s="223">
        <v>3423806421</v>
      </c>
      <c r="AC385" s="223"/>
      <c r="AD385" s="223">
        <f t="shared" si="35"/>
        <v>6167565105</v>
      </c>
      <c r="AE385" s="223">
        <v>0</v>
      </c>
      <c r="AF385" s="223">
        <v>823519913</v>
      </c>
      <c r="AG385" s="223">
        <v>0</v>
      </c>
      <c r="AH385" s="223">
        <v>0</v>
      </c>
      <c r="AI385" s="223"/>
      <c r="AJ385" s="223"/>
      <c r="AK385" s="223"/>
      <c r="AL385" s="223">
        <v>5344045192</v>
      </c>
      <c r="AM385" s="223"/>
      <c r="AN385" s="223">
        <f t="shared" si="32"/>
        <v>5749587913</v>
      </c>
      <c r="AO385" s="223">
        <v>0</v>
      </c>
      <c r="AP385" s="223">
        <v>317736008</v>
      </c>
      <c r="AQ385" s="223">
        <v>0</v>
      </c>
      <c r="AR385" s="223">
        <v>0</v>
      </c>
      <c r="AS385" s="223"/>
      <c r="AT385" s="223"/>
      <c r="AU385" s="223"/>
      <c r="AV385" s="223">
        <v>5431851905</v>
      </c>
      <c r="AW385" s="223"/>
      <c r="AX385" s="223">
        <f t="shared" si="34"/>
        <v>6065448037</v>
      </c>
      <c r="AY385" s="223"/>
      <c r="AZ385" s="223">
        <v>649509609</v>
      </c>
      <c r="BA385" s="223">
        <v>0</v>
      </c>
      <c r="BB385" s="223">
        <v>0</v>
      </c>
      <c r="BC385" s="223"/>
      <c r="BD385" s="223"/>
      <c r="BE385" s="223"/>
      <c r="BF385" s="223">
        <v>5415938428</v>
      </c>
      <c r="BG385" s="223"/>
    </row>
    <row r="386" spans="1:59" s="234" customFormat="1" ht="78" hidden="1" x14ac:dyDescent="0.3">
      <c r="A386" s="213">
        <v>383</v>
      </c>
      <c r="B386" s="230" t="str">
        <f>[4]LT!E$7</f>
        <v>LT5. GESTIÓN TERRITORIAL COMPARTIDA PARA UNA BUENA GOBERNANZA</v>
      </c>
      <c r="C386" s="220" t="str">
        <f>[4]LA!F$20</f>
        <v>LA501. GESTIÓN PUBLICA EFECTIVA: VALLE LÍDER</v>
      </c>
      <c r="D386" s="220" t="str">
        <f>[4]Pg!$F$45</f>
        <v>Pg50102. Educación Incluyente</v>
      </c>
      <c r="E386" s="220" t="s">
        <v>5124</v>
      </c>
      <c r="F386" s="220" t="s">
        <v>5292</v>
      </c>
      <c r="G386" s="220" t="s">
        <v>802</v>
      </c>
      <c r="H386" s="220" t="s">
        <v>4763</v>
      </c>
      <c r="I386" s="220" t="s">
        <v>132</v>
      </c>
      <c r="J386" s="220"/>
      <c r="K386" s="225" t="s">
        <v>77</v>
      </c>
      <c r="L386" s="224">
        <v>1</v>
      </c>
      <c r="M386" s="221">
        <v>2019</v>
      </c>
      <c r="N386" s="224">
        <v>1</v>
      </c>
      <c r="O386" s="221">
        <v>100</v>
      </c>
      <c r="P386" s="221">
        <v>100</v>
      </c>
      <c r="Q386" s="221">
        <v>100</v>
      </c>
      <c r="R386" s="222">
        <v>100</v>
      </c>
      <c r="S386" s="223">
        <f t="shared" si="33"/>
        <v>4787545924</v>
      </c>
      <c r="T386" s="223">
        <f t="shared" si="31"/>
        <v>88931824</v>
      </c>
      <c r="U386" s="223">
        <v>30000000</v>
      </c>
      <c r="V386" s="223">
        <v>58931823.999999993</v>
      </c>
      <c r="W386" s="223"/>
      <c r="X386" s="223"/>
      <c r="Y386" s="223"/>
      <c r="Z386" s="223"/>
      <c r="AA386" s="223"/>
      <c r="AB386" s="223"/>
      <c r="AC386" s="223"/>
      <c r="AD386" s="223">
        <f t="shared" si="35"/>
        <v>30600000</v>
      </c>
      <c r="AE386" s="223">
        <v>30600000</v>
      </c>
      <c r="AF386" s="223"/>
      <c r="AG386" s="223"/>
      <c r="AH386" s="223"/>
      <c r="AI386" s="223"/>
      <c r="AJ386" s="223"/>
      <c r="AK386" s="223"/>
      <c r="AL386" s="223"/>
      <c r="AM386" s="223"/>
      <c r="AN386" s="223">
        <f t="shared" si="32"/>
        <v>82630000</v>
      </c>
      <c r="AO386" s="223">
        <v>32130000</v>
      </c>
      <c r="AP386" s="223">
        <v>50500000</v>
      </c>
      <c r="AQ386" s="223"/>
      <c r="AR386" s="223"/>
      <c r="AS386" s="223"/>
      <c r="AT386" s="223"/>
      <c r="AU386" s="223"/>
      <c r="AV386" s="223"/>
      <c r="AW386" s="223"/>
      <c r="AX386" s="223">
        <f t="shared" si="34"/>
        <v>4585384100</v>
      </c>
      <c r="AY386" s="223">
        <v>34379100</v>
      </c>
      <c r="AZ386" s="223">
        <v>51005000</v>
      </c>
      <c r="BA386" s="223"/>
      <c r="BB386" s="223"/>
      <c r="BC386" s="223"/>
      <c r="BD386" s="223"/>
      <c r="BE386" s="223"/>
      <c r="BF386" s="223">
        <v>4500000000</v>
      </c>
      <c r="BG386" s="223"/>
    </row>
    <row r="387" spans="1:59" s="234" customFormat="1" ht="39" hidden="1" x14ac:dyDescent="0.3">
      <c r="A387" s="213">
        <v>384</v>
      </c>
      <c r="B387" s="230" t="str">
        <f>[4]LT!E$7</f>
        <v>LT5. GESTIÓN TERRITORIAL COMPARTIDA PARA UNA BUENA GOBERNANZA</v>
      </c>
      <c r="C387" s="220" t="str">
        <f>[4]LA!F$20</f>
        <v>LA501. GESTIÓN PUBLICA EFECTIVA: VALLE LÍDER</v>
      </c>
      <c r="D387" s="220" t="str">
        <f>[4]Pg!$F$45</f>
        <v>Pg50102. Educación Incluyente</v>
      </c>
      <c r="E387" s="220" t="s">
        <v>5124</v>
      </c>
      <c r="F387" s="220" t="s">
        <v>5292</v>
      </c>
      <c r="G387" s="220" t="s">
        <v>803</v>
      </c>
      <c r="H387" s="220" t="s">
        <v>4764</v>
      </c>
      <c r="I387" s="220" t="s">
        <v>132</v>
      </c>
      <c r="J387" s="220"/>
      <c r="K387" s="225" t="s">
        <v>77</v>
      </c>
      <c r="L387" s="221">
        <v>300</v>
      </c>
      <c r="M387" s="221">
        <v>2019</v>
      </c>
      <c r="N387" s="221">
        <v>300</v>
      </c>
      <c r="O387" s="221">
        <v>300</v>
      </c>
      <c r="P387" s="221">
        <v>300</v>
      </c>
      <c r="Q387" s="221">
        <v>300</v>
      </c>
      <c r="R387" s="222">
        <v>300</v>
      </c>
      <c r="S387" s="223">
        <f t="shared" si="33"/>
        <v>3612320485</v>
      </c>
      <c r="T387" s="223">
        <f t="shared" si="31"/>
        <v>977730000</v>
      </c>
      <c r="U387" s="223">
        <v>977730000</v>
      </c>
      <c r="V387" s="223"/>
      <c r="W387" s="223"/>
      <c r="X387" s="223"/>
      <c r="Y387" s="223"/>
      <c r="Z387" s="223"/>
      <c r="AA387" s="223"/>
      <c r="AB387" s="223"/>
      <c r="AC387" s="223"/>
      <c r="AD387" s="223">
        <f t="shared" si="35"/>
        <v>832940400</v>
      </c>
      <c r="AE387" s="223">
        <v>832940400</v>
      </c>
      <c r="AF387" s="223"/>
      <c r="AG387" s="223"/>
      <c r="AH387" s="223"/>
      <c r="AI387" s="223"/>
      <c r="AJ387" s="223"/>
      <c r="AK387" s="223"/>
      <c r="AL387" s="223"/>
      <c r="AM387" s="223"/>
      <c r="AN387" s="223">
        <f t="shared" si="32"/>
        <v>874587420</v>
      </c>
      <c r="AO387" s="223">
        <v>874587420</v>
      </c>
      <c r="AP387" s="223"/>
      <c r="AQ387" s="223"/>
      <c r="AR387" s="223"/>
      <c r="AS387" s="223"/>
      <c r="AT387" s="223"/>
      <c r="AU387" s="223"/>
      <c r="AV387" s="223"/>
      <c r="AW387" s="223"/>
      <c r="AX387" s="223">
        <f t="shared" si="34"/>
        <v>927062665</v>
      </c>
      <c r="AY387" s="223">
        <v>927062665</v>
      </c>
      <c r="AZ387" s="223"/>
      <c r="BA387" s="223"/>
      <c r="BB387" s="223"/>
      <c r="BC387" s="223"/>
      <c r="BD387" s="223"/>
      <c r="BE387" s="223"/>
      <c r="BF387" s="223">
        <v>0</v>
      </c>
      <c r="BG387" s="223"/>
    </row>
    <row r="388" spans="1:59" s="234" customFormat="1" ht="39" hidden="1" x14ac:dyDescent="0.3">
      <c r="A388" s="213">
        <v>385</v>
      </c>
      <c r="B388" s="230" t="str">
        <f>[4]LT!E$7</f>
        <v>LT5. GESTIÓN TERRITORIAL COMPARTIDA PARA UNA BUENA GOBERNANZA</v>
      </c>
      <c r="C388" s="220" t="str">
        <f>[4]LA!F$20</f>
        <v>LA501. GESTIÓN PUBLICA EFECTIVA: VALLE LÍDER</v>
      </c>
      <c r="D388" s="220" t="str">
        <f>[4]Pg!$F$45</f>
        <v>Pg50102. Educación Incluyente</v>
      </c>
      <c r="E388" s="220" t="s">
        <v>5124</v>
      </c>
      <c r="F388" s="220" t="s">
        <v>5292</v>
      </c>
      <c r="G388" s="220" t="s">
        <v>805</v>
      </c>
      <c r="H388" s="220" t="s">
        <v>4765</v>
      </c>
      <c r="I388" s="220" t="s">
        <v>132</v>
      </c>
      <c r="J388" s="220"/>
      <c r="K388" s="225" t="s">
        <v>77</v>
      </c>
      <c r="L388" s="221">
        <v>180</v>
      </c>
      <c r="M388" s="221">
        <v>2019</v>
      </c>
      <c r="N388" s="221">
        <v>180</v>
      </c>
      <c r="O388" s="221">
        <v>180</v>
      </c>
      <c r="P388" s="221">
        <v>180</v>
      </c>
      <c r="Q388" s="221">
        <v>180</v>
      </c>
      <c r="R388" s="222">
        <v>180</v>
      </c>
      <c r="S388" s="223">
        <f t="shared" si="33"/>
        <v>1622926595</v>
      </c>
      <c r="T388" s="223">
        <f t="shared" si="31"/>
        <v>439270000</v>
      </c>
      <c r="U388" s="223">
        <v>439270000</v>
      </c>
      <c r="V388" s="223"/>
      <c r="W388" s="223"/>
      <c r="X388" s="223"/>
      <c r="Y388" s="223"/>
      <c r="Z388" s="223"/>
      <c r="AA388" s="223"/>
      <c r="AB388" s="223"/>
      <c r="AC388" s="223"/>
      <c r="AD388" s="223">
        <f t="shared" si="35"/>
        <v>374219600</v>
      </c>
      <c r="AE388" s="223">
        <v>374219600</v>
      </c>
      <c r="AF388" s="223"/>
      <c r="AG388" s="223"/>
      <c r="AH388" s="223"/>
      <c r="AI388" s="223"/>
      <c r="AJ388" s="223"/>
      <c r="AK388" s="223"/>
      <c r="AL388" s="223"/>
      <c r="AM388" s="223"/>
      <c r="AN388" s="223">
        <f t="shared" si="32"/>
        <v>392930580</v>
      </c>
      <c r="AO388" s="223">
        <v>392930580</v>
      </c>
      <c r="AP388" s="223"/>
      <c r="AQ388" s="223"/>
      <c r="AR388" s="223"/>
      <c r="AS388" s="223"/>
      <c r="AT388" s="223"/>
      <c r="AU388" s="223"/>
      <c r="AV388" s="223"/>
      <c r="AW388" s="223"/>
      <c r="AX388" s="223">
        <f t="shared" si="34"/>
        <v>416506415</v>
      </c>
      <c r="AY388" s="223">
        <v>416506415</v>
      </c>
      <c r="AZ388" s="223"/>
      <c r="BA388" s="223"/>
      <c r="BB388" s="223"/>
      <c r="BC388" s="223"/>
      <c r="BD388" s="223"/>
      <c r="BE388" s="223"/>
      <c r="BF388" s="223">
        <v>0</v>
      </c>
      <c r="BG388" s="223"/>
    </row>
    <row r="389" spans="1:59" s="234" customFormat="1" ht="39" hidden="1" x14ac:dyDescent="0.3">
      <c r="A389" s="213">
        <v>386</v>
      </c>
      <c r="B389" s="230" t="str">
        <f>[4]LT!E$7</f>
        <v>LT5. GESTIÓN TERRITORIAL COMPARTIDA PARA UNA BUENA GOBERNANZA</v>
      </c>
      <c r="C389" s="220" t="str">
        <f>[4]LA!F$20</f>
        <v>LA501. GESTIÓN PUBLICA EFECTIVA: VALLE LÍDER</v>
      </c>
      <c r="D389" s="220" t="str">
        <f>[4]Pg!$F$45</f>
        <v>Pg50102. Educación Incluyente</v>
      </c>
      <c r="E389" s="220" t="s">
        <v>5124</v>
      </c>
      <c r="F389" s="220" t="s">
        <v>5292</v>
      </c>
      <c r="G389" s="220" t="s">
        <v>807</v>
      </c>
      <c r="H389" s="220" t="s">
        <v>4766</v>
      </c>
      <c r="I389" s="220" t="s">
        <v>132</v>
      </c>
      <c r="J389" s="220"/>
      <c r="K389" s="225" t="s">
        <v>85</v>
      </c>
      <c r="L389" s="221">
        <v>0</v>
      </c>
      <c r="M389" s="221">
        <v>2019</v>
      </c>
      <c r="N389" s="221">
        <v>1</v>
      </c>
      <c r="O389" s="221">
        <v>1</v>
      </c>
      <c r="P389" s="221">
        <v>1</v>
      </c>
      <c r="Q389" s="221">
        <v>1</v>
      </c>
      <c r="R389" s="222">
        <v>1</v>
      </c>
      <c r="S389" s="223">
        <f t="shared" si="33"/>
        <v>186150000</v>
      </c>
      <c r="T389" s="223">
        <f t="shared" si="31"/>
        <v>28000000</v>
      </c>
      <c r="U389" s="223">
        <v>28000000</v>
      </c>
      <c r="V389" s="223"/>
      <c r="W389" s="223"/>
      <c r="X389" s="223"/>
      <c r="Y389" s="223"/>
      <c r="Z389" s="223"/>
      <c r="AA389" s="223"/>
      <c r="AB389" s="223"/>
      <c r="AC389" s="223"/>
      <c r="AD389" s="223">
        <f t="shared" si="35"/>
        <v>50000000</v>
      </c>
      <c r="AE389" s="223">
        <v>50000000</v>
      </c>
      <c r="AF389" s="223"/>
      <c r="AG389" s="223"/>
      <c r="AH389" s="223"/>
      <c r="AI389" s="223"/>
      <c r="AJ389" s="223"/>
      <c r="AK389" s="223"/>
      <c r="AL389" s="223"/>
      <c r="AM389" s="223"/>
      <c r="AN389" s="223">
        <f t="shared" si="32"/>
        <v>52500000</v>
      </c>
      <c r="AO389" s="223">
        <v>52500000</v>
      </c>
      <c r="AP389" s="223"/>
      <c r="AQ389" s="223"/>
      <c r="AR389" s="223"/>
      <c r="AS389" s="223"/>
      <c r="AT389" s="223"/>
      <c r="AU389" s="223"/>
      <c r="AV389" s="223"/>
      <c r="AW389" s="223"/>
      <c r="AX389" s="223">
        <f t="shared" si="34"/>
        <v>55650000</v>
      </c>
      <c r="AY389" s="223">
        <v>55650000</v>
      </c>
      <c r="AZ389" s="223"/>
      <c r="BA389" s="223"/>
      <c r="BB389" s="223"/>
      <c r="BC389" s="223"/>
      <c r="BD389" s="223"/>
      <c r="BE389" s="223"/>
      <c r="BF389" s="223">
        <v>0</v>
      </c>
      <c r="BG389" s="223"/>
    </row>
    <row r="390" spans="1:59" s="234" customFormat="1" ht="52" hidden="1" x14ac:dyDescent="0.3">
      <c r="A390" s="213">
        <v>387</v>
      </c>
      <c r="B390" s="230" t="str">
        <f>[4]LT!E$7</f>
        <v>LT5. GESTIÓN TERRITORIAL COMPARTIDA PARA UNA BUENA GOBERNANZA</v>
      </c>
      <c r="C390" s="220" t="str">
        <f>[4]LA!F$20</f>
        <v>LA501. GESTIÓN PUBLICA EFECTIVA: VALLE LÍDER</v>
      </c>
      <c r="D390" s="220" t="str">
        <f>[4]Pg!$F$45</f>
        <v>Pg50102. Educación Incluyente</v>
      </c>
      <c r="E390" s="220" t="s">
        <v>5124</v>
      </c>
      <c r="F390" s="220" t="s">
        <v>5292</v>
      </c>
      <c r="G390" s="220" t="s">
        <v>809</v>
      </c>
      <c r="H390" s="220" t="s">
        <v>4767</v>
      </c>
      <c r="I390" s="220" t="s">
        <v>94</v>
      </c>
      <c r="J390" s="220"/>
      <c r="K390" s="225" t="s">
        <v>77</v>
      </c>
      <c r="L390" s="224">
        <v>1</v>
      </c>
      <c r="M390" s="221">
        <v>2019</v>
      </c>
      <c r="N390" s="224">
        <v>1</v>
      </c>
      <c r="O390" s="221">
        <v>100</v>
      </c>
      <c r="P390" s="221">
        <v>100</v>
      </c>
      <c r="Q390" s="221">
        <v>100</v>
      </c>
      <c r="R390" s="222">
        <v>100</v>
      </c>
      <c r="S390" s="223">
        <f t="shared" si="33"/>
        <v>195852505948.409</v>
      </c>
      <c r="T390" s="223">
        <f t="shared" si="31"/>
        <v>46461113748</v>
      </c>
      <c r="U390" s="223">
        <v>360242948</v>
      </c>
      <c r="V390" s="223">
        <v>0</v>
      </c>
      <c r="W390" s="223">
        <v>1239738130</v>
      </c>
      <c r="X390" s="223">
        <v>27523036798</v>
      </c>
      <c r="Y390" s="223"/>
      <c r="Z390" s="223">
        <v>16351414265</v>
      </c>
      <c r="AA390" s="223"/>
      <c r="AB390" s="223">
        <v>986681607</v>
      </c>
      <c r="AC390" s="223"/>
      <c r="AD390" s="223">
        <f t="shared" si="35"/>
        <v>46665807897.599998</v>
      </c>
      <c r="AE390" s="223">
        <v>34678886</v>
      </c>
      <c r="AF390" s="223">
        <v>0</v>
      </c>
      <c r="AG390" s="223">
        <v>1276930274</v>
      </c>
      <c r="AH390" s="223">
        <v>28348727902</v>
      </c>
      <c r="AI390" s="223"/>
      <c r="AJ390" s="223">
        <v>17005470835.6</v>
      </c>
      <c r="AK390" s="223"/>
      <c r="AL390" s="223"/>
      <c r="AM390" s="223"/>
      <c r="AN390" s="223">
        <f t="shared" si="32"/>
        <v>49422250325.024002</v>
      </c>
      <c r="AO390" s="223">
        <v>37106408</v>
      </c>
      <c r="AP390" s="223">
        <v>0</v>
      </c>
      <c r="AQ390" s="223">
        <v>1366315393</v>
      </c>
      <c r="AR390" s="223">
        <v>30333138855</v>
      </c>
      <c r="AS390" s="223"/>
      <c r="AT390" s="223">
        <v>17685689669.024002</v>
      </c>
      <c r="AU390" s="223"/>
      <c r="AV390" s="223"/>
      <c r="AW390" s="223"/>
      <c r="AX390" s="223">
        <f t="shared" si="34"/>
        <v>53303333977.784958</v>
      </c>
      <c r="AY390" s="223">
        <v>40817049</v>
      </c>
      <c r="AZ390" s="223"/>
      <c r="BA390" s="223">
        <v>1502946932</v>
      </c>
      <c r="BB390" s="223">
        <v>33366452741</v>
      </c>
      <c r="BC390" s="223"/>
      <c r="BD390" s="223">
        <v>18393117255.784962</v>
      </c>
      <c r="BE390" s="223"/>
      <c r="BF390" s="223"/>
      <c r="BG390" s="223"/>
    </row>
    <row r="391" spans="1:59" s="234" customFormat="1" ht="39" hidden="1" x14ac:dyDescent="0.3">
      <c r="A391" s="213">
        <v>388</v>
      </c>
      <c r="B391" s="230" t="str">
        <f>[4]LT!E$7</f>
        <v>LT5. GESTIÓN TERRITORIAL COMPARTIDA PARA UNA BUENA GOBERNANZA</v>
      </c>
      <c r="C391" s="220" t="str">
        <f>[4]LA!F$20</f>
        <v>LA501. GESTIÓN PUBLICA EFECTIVA: VALLE LÍDER</v>
      </c>
      <c r="D391" s="220" t="str">
        <f>[4]Pg!$F$45</f>
        <v>Pg50102. Educación Incluyente</v>
      </c>
      <c r="E391" s="220" t="s">
        <v>5124</v>
      </c>
      <c r="F391" s="220" t="s">
        <v>5292</v>
      </c>
      <c r="G391" s="220" t="s">
        <v>811</v>
      </c>
      <c r="H391" s="220" t="s">
        <v>4768</v>
      </c>
      <c r="I391" s="220" t="s">
        <v>94</v>
      </c>
      <c r="J391" s="220"/>
      <c r="K391" s="225" t="s">
        <v>85</v>
      </c>
      <c r="L391" s="224">
        <v>0.84</v>
      </c>
      <c r="M391" s="221">
        <v>2019</v>
      </c>
      <c r="N391" s="224">
        <v>0.84</v>
      </c>
      <c r="O391" s="221">
        <v>84</v>
      </c>
      <c r="P391" s="221">
        <v>84</v>
      </c>
      <c r="Q391" s="221">
        <v>84</v>
      </c>
      <c r="R391" s="222">
        <v>84</v>
      </c>
      <c r="S391" s="223">
        <f t="shared" si="33"/>
        <v>18000000000</v>
      </c>
      <c r="T391" s="223">
        <f t="shared" ref="T391:T454" si="36">SUM(U391:AC391)</f>
        <v>0</v>
      </c>
      <c r="U391" s="223">
        <v>0</v>
      </c>
      <c r="V391" s="223">
        <v>0</v>
      </c>
      <c r="W391" s="223"/>
      <c r="X391" s="223">
        <v>0</v>
      </c>
      <c r="Y391" s="223"/>
      <c r="Z391" s="223"/>
      <c r="AA391" s="223"/>
      <c r="AB391" s="223">
        <v>0</v>
      </c>
      <c r="AC391" s="223"/>
      <c r="AD391" s="223">
        <f t="shared" si="35"/>
        <v>6000000000</v>
      </c>
      <c r="AE391" s="223">
        <v>0</v>
      </c>
      <c r="AF391" s="223">
        <v>0</v>
      </c>
      <c r="AG391" s="223">
        <v>0</v>
      </c>
      <c r="AH391" s="223">
        <v>0</v>
      </c>
      <c r="AI391" s="223"/>
      <c r="AJ391" s="223"/>
      <c r="AK391" s="223"/>
      <c r="AL391" s="223">
        <v>6000000000</v>
      </c>
      <c r="AM391" s="223"/>
      <c r="AN391" s="223">
        <f t="shared" ref="AN391:AN454" si="37">SUM(AO391:AW391)</f>
        <v>6000000000</v>
      </c>
      <c r="AO391" s="223">
        <v>0</v>
      </c>
      <c r="AP391" s="223">
        <v>0</v>
      </c>
      <c r="AQ391" s="223">
        <v>0</v>
      </c>
      <c r="AR391" s="223">
        <v>0</v>
      </c>
      <c r="AS391" s="223"/>
      <c r="AT391" s="223"/>
      <c r="AU391" s="223"/>
      <c r="AV391" s="223">
        <v>6000000000</v>
      </c>
      <c r="AW391" s="223"/>
      <c r="AX391" s="223">
        <f t="shared" si="34"/>
        <v>6000000000</v>
      </c>
      <c r="AY391" s="223"/>
      <c r="AZ391" s="223"/>
      <c r="BA391" s="223">
        <v>0</v>
      </c>
      <c r="BB391" s="223">
        <v>0</v>
      </c>
      <c r="BC391" s="223"/>
      <c r="BD391" s="223"/>
      <c r="BE391" s="223"/>
      <c r="BF391" s="223">
        <v>6000000000</v>
      </c>
      <c r="BG391" s="223"/>
    </row>
    <row r="392" spans="1:59" s="234" customFormat="1" ht="52" hidden="1" x14ac:dyDescent="0.3">
      <c r="A392" s="213">
        <v>389</v>
      </c>
      <c r="B392" s="230" t="str">
        <f>[4]LT!E$7</f>
        <v>LT5. GESTIÓN TERRITORIAL COMPARTIDA PARA UNA BUENA GOBERNANZA</v>
      </c>
      <c r="C392" s="220" t="str">
        <f>[4]LA!F$20</f>
        <v>LA501. GESTIÓN PUBLICA EFECTIVA: VALLE LÍDER</v>
      </c>
      <c r="D392" s="220" t="str">
        <f>[4]Pg!$F$45</f>
        <v>Pg50102. Educación Incluyente</v>
      </c>
      <c r="E392" s="220" t="s">
        <v>5124</v>
      </c>
      <c r="F392" s="220" t="s">
        <v>5292</v>
      </c>
      <c r="G392" s="220" t="s">
        <v>813</v>
      </c>
      <c r="H392" s="220" t="s">
        <v>4769</v>
      </c>
      <c r="I392" s="220" t="s">
        <v>94</v>
      </c>
      <c r="J392" s="220"/>
      <c r="K392" s="225" t="s">
        <v>77</v>
      </c>
      <c r="L392" s="221">
        <v>2568</v>
      </c>
      <c r="M392" s="221">
        <v>2019</v>
      </c>
      <c r="N392" s="221">
        <v>2568</v>
      </c>
      <c r="O392" s="221">
        <v>2568</v>
      </c>
      <c r="P392" s="221">
        <v>2568</v>
      </c>
      <c r="Q392" s="221">
        <v>2568</v>
      </c>
      <c r="R392" s="222">
        <v>2568</v>
      </c>
      <c r="S392" s="223">
        <f t="shared" ref="S392:S455" si="38">SUM(T392,AD392,AN392,AX392)</f>
        <v>10500000000</v>
      </c>
      <c r="T392" s="223">
        <f t="shared" si="36"/>
        <v>0</v>
      </c>
      <c r="U392" s="223">
        <v>0</v>
      </c>
      <c r="V392" s="223">
        <v>0</v>
      </c>
      <c r="W392" s="223"/>
      <c r="X392" s="223">
        <v>0</v>
      </c>
      <c r="Y392" s="223"/>
      <c r="Z392" s="223"/>
      <c r="AA392" s="223"/>
      <c r="AB392" s="223">
        <v>0</v>
      </c>
      <c r="AC392" s="223"/>
      <c r="AD392" s="223">
        <f t="shared" si="35"/>
        <v>3500000000</v>
      </c>
      <c r="AE392" s="223">
        <v>0</v>
      </c>
      <c r="AF392" s="223">
        <v>0</v>
      </c>
      <c r="AG392" s="223">
        <v>0</v>
      </c>
      <c r="AH392" s="223">
        <v>3500000000</v>
      </c>
      <c r="AI392" s="223"/>
      <c r="AJ392" s="223"/>
      <c r="AK392" s="223"/>
      <c r="AL392" s="223">
        <v>0</v>
      </c>
      <c r="AM392" s="223"/>
      <c r="AN392" s="223">
        <f t="shared" si="37"/>
        <v>3500000000</v>
      </c>
      <c r="AO392" s="223">
        <v>0</v>
      </c>
      <c r="AP392" s="223">
        <v>0</v>
      </c>
      <c r="AQ392" s="223">
        <v>0</v>
      </c>
      <c r="AR392" s="223">
        <v>3500000000</v>
      </c>
      <c r="AS392" s="223"/>
      <c r="AT392" s="223"/>
      <c r="AU392" s="223"/>
      <c r="AV392" s="223">
        <v>0</v>
      </c>
      <c r="AW392" s="223"/>
      <c r="AX392" s="223">
        <f t="shared" si="34"/>
        <v>3500000000</v>
      </c>
      <c r="AY392" s="223"/>
      <c r="AZ392" s="223"/>
      <c r="BA392" s="223">
        <v>0</v>
      </c>
      <c r="BB392" s="223">
        <v>3500000000</v>
      </c>
      <c r="BC392" s="223"/>
      <c r="BD392" s="223"/>
      <c r="BE392" s="223"/>
      <c r="BF392" s="223">
        <v>0</v>
      </c>
      <c r="BG392" s="223"/>
    </row>
    <row r="393" spans="1:59" s="234" customFormat="1" ht="52" hidden="1" x14ac:dyDescent="0.3">
      <c r="A393" s="213">
        <v>390</v>
      </c>
      <c r="B393" s="230" t="str">
        <f>[4]LT!E$7</f>
        <v>LT5. GESTIÓN TERRITORIAL COMPARTIDA PARA UNA BUENA GOBERNANZA</v>
      </c>
      <c r="C393" s="220" t="str">
        <f>[4]LA!F$20</f>
        <v>LA501. GESTIÓN PUBLICA EFECTIVA: VALLE LÍDER</v>
      </c>
      <c r="D393" s="220" t="str">
        <f>[4]Pg!$F$45</f>
        <v>Pg50102. Educación Incluyente</v>
      </c>
      <c r="E393" s="220" t="s">
        <v>5124</v>
      </c>
      <c r="F393" s="220" t="s">
        <v>5292</v>
      </c>
      <c r="G393" s="220" t="s">
        <v>1411</v>
      </c>
      <c r="H393" s="220" t="s">
        <v>4770</v>
      </c>
      <c r="I393" s="220" t="s">
        <v>94</v>
      </c>
      <c r="J393" s="220"/>
      <c r="K393" s="225" t="s">
        <v>77</v>
      </c>
      <c r="L393" s="221">
        <v>13275</v>
      </c>
      <c r="M393" s="221">
        <v>2019</v>
      </c>
      <c r="N393" s="221">
        <v>13275</v>
      </c>
      <c r="O393" s="221">
        <v>13275</v>
      </c>
      <c r="P393" s="221">
        <v>13275</v>
      </c>
      <c r="Q393" s="221">
        <v>13275</v>
      </c>
      <c r="R393" s="222">
        <v>13275</v>
      </c>
      <c r="S393" s="223">
        <f t="shared" si="38"/>
        <v>720000000</v>
      </c>
      <c r="T393" s="223">
        <f t="shared" si="36"/>
        <v>0</v>
      </c>
      <c r="U393" s="223">
        <v>0</v>
      </c>
      <c r="V393" s="223">
        <v>0</v>
      </c>
      <c r="W393" s="223"/>
      <c r="X393" s="223">
        <v>0</v>
      </c>
      <c r="Y393" s="223"/>
      <c r="Z393" s="223"/>
      <c r="AA393" s="223"/>
      <c r="AB393" s="223">
        <v>0</v>
      </c>
      <c r="AC393" s="223"/>
      <c r="AD393" s="223">
        <f t="shared" si="35"/>
        <v>220000000</v>
      </c>
      <c r="AE393" s="223">
        <v>43348608</v>
      </c>
      <c r="AF393" s="223">
        <v>0</v>
      </c>
      <c r="AG393" s="223">
        <v>0</v>
      </c>
      <c r="AH393" s="223">
        <v>0</v>
      </c>
      <c r="AI393" s="223"/>
      <c r="AJ393" s="223"/>
      <c r="AK393" s="223"/>
      <c r="AL393" s="223">
        <v>176651392</v>
      </c>
      <c r="AM393" s="223"/>
      <c r="AN393" s="223">
        <f t="shared" si="37"/>
        <v>240000000</v>
      </c>
      <c r="AO393" s="223">
        <v>46383010</v>
      </c>
      <c r="AP393" s="223">
        <v>0</v>
      </c>
      <c r="AQ393" s="223">
        <v>0</v>
      </c>
      <c r="AR393" s="223">
        <v>0</v>
      </c>
      <c r="AS393" s="223"/>
      <c r="AT393" s="223"/>
      <c r="AU393" s="223"/>
      <c r="AV393" s="223">
        <v>193616990</v>
      </c>
      <c r="AW393" s="223"/>
      <c r="AX393" s="223">
        <f t="shared" si="34"/>
        <v>260000000</v>
      </c>
      <c r="AY393" s="223">
        <v>51021311</v>
      </c>
      <c r="AZ393" s="223"/>
      <c r="BA393" s="223">
        <v>0</v>
      </c>
      <c r="BB393" s="223">
        <v>0</v>
      </c>
      <c r="BC393" s="223"/>
      <c r="BD393" s="223"/>
      <c r="BE393" s="223"/>
      <c r="BF393" s="223">
        <v>208978689</v>
      </c>
      <c r="BG393" s="223"/>
    </row>
    <row r="394" spans="1:59" s="234" customFormat="1" ht="78" hidden="1" x14ac:dyDescent="0.3">
      <c r="A394" s="213">
        <v>391</v>
      </c>
      <c r="B394" s="230" t="str">
        <f>[4]LT!E$7</f>
        <v>LT5. GESTIÓN TERRITORIAL COMPARTIDA PARA UNA BUENA GOBERNANZA</v>
      </c>
      <c r="C394" s="220" t="str">
        <f>[4]LA!F$20</f>
        <v>LA501. GESTIÓN PUBLICA EFECTIVA: VALLE LÍDER</v>
      </c>
      <c r="D394" s="220" t="str">
        <f>[4]Pg!$F$45</f>
        <v>Pg50102. Educación Incluyente</v>
      </c>
      <c r="E394" s="220" t="s">
        <v>5124</v>
      </c>
      <c r="F394" s="220" t="s">
        <v>5292</v>
      </c>
      <c r="G394" s="220" t="s">
        <v>1412</v>
      </c>
      <c r="H394" s="220" t="s">
        <v>4771</v>
      </c>
      <c r="I394" s="220" t="s">
        <v>94</v>
      </c>
      <c r="J394" s="220"/>
      <c r="K394" s="225" t="s">
        <v>77</v>
      </c>
      <c r="L394" s="221">
        <v>116260</v>
      </c>
      <c r="M394" s="221">
        <v>2019</v>
      </c>
      <c r="N394" s="221">
        <v>116260</v>
      </c>
      <c r="O394" s="221">
        <v>116260</v>
      </c>
      <c r="P394" s="221">
        <v>116260</v>
      </c>
      <c r="Q394" s="221">
        <v>116260</v>
      </c>
      <c r="R394" s="222">
        <v>116260</v>
      </c>
      <c r="S394" s="223">
        <f t="shared" si="38"/>
        <v>1770872160398.228</v>
      </c>
      <c r="T394" s="223">
        <f t="shared" si="36"/>
        <v>424628362028</v>
      </c>
      <c r="U394" s="223">
        <v>0</v>
      </c>
      <c r="V394" s="223">
        <v>0</v>
      </c>
      <c r="W394" s="223">
        <f>416352840958+226837631+8048683439</f>
        <v>424628362028</v>
      </c>
      <c r="X394" s="223">
        <v>0</v>
      </c>
      <c r="Y394" s="223"/>
      <c r="Z394" s="223"/>
      <c r="AA394" s="223"/>
      <c r="AB394" s="223">
        <v>0</v>
      </c>
      <c r="AC394" s="223"/>
      <c r="AD394" s="223">
        <f t="shared" si="35"/>
        <v>431611947472</v>
      </c>
      <c r="AE394" s="223">
        <v>0</v>
      </c>
      <c r="AF394" s="223">
        <v>0</v>
      </c>
      <c r="AG394" s="223">
        <f>428843426186+4279094321-1510573035</f>
        <v>431611947472</v>
      </c>
      <c r="AH394" s="223">
        <v>0</v>
      </c>
      <c r="AI394" s="223"/>
      <c r="AJ394" s="223"/>
      <c r="AK394" s="223"/>
      <c r="AL394" s="223">
        <v>0</v>
      </c>
      <c r="AM394" s="223"/>
      <c r="AN394" s="223">
        <f t="shared" si="37"/>
        <v>448577771456.76056</v>
      </c>
      <c r="AO394" s="223">
        <v>0</v>
      </c>
      <c r="AP394" s="223">
        <v>0</v>
      </c>
      <c r="AQ394" s="223">
        <f>458862466019-8668381415.23944-1616313147</f>
        <v>448577771456.76056</v>
      </c>
      <c r="AR394" s="223">
        <v>0</v>
      </c>
      <c r="AS394" s="223"/>
      <c r="AT394" s="223"/>
      <c r="AU394" s="223"/>
      <c r="AV394" s="223">
        <v>0</v>
      </c>
      <c r="AW394" s="223"/>
      <c r="AX394" s="223">
        <f t="shared" si="34"/>
        <v>466054079441.46741</v>
      </c>
      <c r="AY394" s="223"/>
      <c r="AZ394" s="223"/>
      <c r="BA394" s="223">
        <f>504748712621-36916688717.5326-1777944462</f>
        <v>466054079441.46741</v>
      </c>
      <c r="BB394" s="223">
        <v>0</v>
      </c>
      <c r="BC394" s="223"/>
      <c r="BD394" s="223"/>
      <c r="BE394" s="223"/>
      <c r="BF394" s="223">
        <v>0</v>
      </c>
      <c r="BG394" s="223"/>
    </row>
    <row r="395" spans="1:59" s="234" customFormat="1" ht="65" hidden="1" x14ac:dyDescent="0.3">
      <c r="A395" s="213">
        <v>392</v>
      </c>
      <c r="B395" s="230" t="str">
        <f>[4]LT!E$7</f>
        <v>LT5. GESTIÓN TERRITORIAL COMPARTIDA PARA UNA BUENA GOBERNANZA</v>
      </c>
      <c r="C395" s="220" t="str">
        <f>[4]LA!F$20</f>
        <v>LA501. GESTIÓN PUBLICA EFECTIVA: VALLE LÍDER</v>
      </c>
      <c r="D395" s="220" t="str">
        <f>[4]Pg!$F$45</f>
        <v>Pg50102. Educación Incluyente</v>
      </c>
      <c r="E395" s="220" t="s">
        <v>5124</v>
      </c>
      <c r="F395" s="220" t="s">
        <v>5292</v>
      </c>
      <c r="G395" s="220" t="s">
        <v>818</v>
      </c>
      <c r="H395" s="220" t="s">
        <v>4772</v>
      </c>
      <c r="I395" s="220" t="s">
        <v>94</v>
      </c>
      <c r="J395" s="220"/>
      <c r="K395" s="225" t="s">
        <v>77</v>
      </c>
      <c r="L395" s="221">
        <v>14251</v>
      </c>
      <c r="M395" s="221">
        <v>2019</v>
      </c>
      <c r="N395" s="221">
        <v>14251</v>
      </c>
      <c r="O395" s="221">
        <v>14251</v>
      </c>
      <c r="P395" s="221">
        <v>14251</v>
      </c>
      <c r="Q395" s="221">
        <v>14251</v>
      </c>
      <c r="R395" s="222">
        <v>14251</v>
      </c>
      <c r="S395" s="223">
        <f t="shared" si="38"/>
        <v>7722884681</v>
      </c>
      <c r="T395" s="223">
        <f t="shared" si="36"/>
        <v>1777660184</v>
      </c>
      <c r="U395" s="223">
        <v>0</v>
      </c>
      <c r="V395" s="223">
        <v>0</v>
      </c>
      <c r="W395" s="223">
        <v>1777660184</v>
      </c>
      <c r="X395" s="223">
        <v>0</v>
      </c>
      <c r="Y395" s="223"/>
      <c r="Z395" s="223"/>
      <c r="AA395" s="223"/>
      <c r="AB395" s="223">
        <v>0</v>
      </c>
      <c r="AC395" s="223"/>
      <c r="AD395" s="223">
        <f t="shared" si="35"/>
        <v>1830989990</v>
      </c>
      <c r="AE395" s="223">
        <v>0</v>
      </c>
      <c r="AF395" s="223">
        <v>0</v>
      </c>
      <c r="AG395" s="223">
        <v>1830989990</v>
      </c>
      <c r="AH395" s="223">
        <v>0</v>
      </c>
      <c r="AI395" s="223"/>
      <c r="AJ395" s="223"/>
      <c r="AK395" s="223"/>
      <c r="AL395" s="223">
        <v>0</v>
      </c>
      <c r="AM395" s="223"/>
      <c r="AN395" s="223">
        <f t="shared" si="37"/>
        <v>1959159289</v>
      </c>
      <c r="AO395" s="223">
        <v>0</v>
      </c>
      <c r="AP395" s="223">
        <v>0</v>
      </c>
      <c r="AQ395" s="223">
        <v>1959159289</v>
      </c>
      <c r="AR395" s="223">
        <v>0</v>
      </c>
      <c r="AS395" s="223"/>
      <c r="AT395" s="223"/>
      <c r="AU395" s="223"/>
      <c r="AV395" s="223">
        <v>0</v>
      </c>
      <c r="AW395" s="223"/>
      <c r="AX395" s="223">
        <f t="shared" si="34"/>
        <v>2155075218</v>
      </c>
      <c r="AY395" s="223"/>
      <c r="AZ395" s="223"/>
      <c r="BA395" s="223">
        <v>2155075218</v>
      </c>
      <c r="BB395" s="223">
        <v>0</v>
      </c>
      <c r="BC395" s="223"/>
      <c r="BD395" s="223"/>
      <c r="BE395" s="223"/>
      <c r="BF395" s="223">
        <v>0</v>
      </c>
      <c r="BG395" s="223"/>
    </row>
    <row r="396" spans="1:59" s="234" customFormat="1" ht="52" hidden="1" x14ac:dyDescent="0.3">
      <c r="A396" s="213">
        <v>393</v>
      </c>
      <c r="B396" s="230" t="str">
        <f>[4]LT!E$7</f>
        <v>LT5. GESTIÓN TERRITORIAL COMPARTIDA PARA UNA BUENA GOBERNANZA</v>
      </c>
      <c r="C396" s="220" t="str">
        <f>[4]LA!F$20</f>
        <v>LA501. GESTIÓN PUBLICA EFECTIVA: VALLE LÍDER</v>
      </c>
      <c r="D396" s="220" t="str">
        <f>[4]Pg!$F$45</f>
        <v>Pg50102. Educación Incluyente</v>
      </c>
      <c r="E396" s="220" t="s">
        <v>5124</v>
      </c>
      <c r="F396" s="220" t="s">
        <v>5293</v>
      </c>
      <c r="G396" s="220" t="s">
        <v>1413</v>
      </c>
      <c r="H396" s="220" t="s">
        <v>4773</v>
      </c>
      <c r="I396" s="220" t="s">
        <v>94</v>
      </c>
      <c r="J396" s="220"/>
      <c r="K396" s="225" t="s">
        <v>77</v>
      </c>
      <c r="L396" s="224">
        <v>1</v>
      </c>
      <c r="M396" s="221">
        <v>2019</v>
      </c>
      <c r="N396" s="224">
        <v>1</v>
      </c>
      <c r="O396" s="221">
        <v>100</v>
      </c>
      <c r="P396" s="221">
        <v>100</v>
      </c>
      <c r="Q396" s="221">
        <v>100</v>
      </c>
      <c r="R396" s="222">
        <v>100</v>
      </c>
      <c r="S396" s="223">
        <f t="shared" si="38"/>
        <v>350000000</v>
      </c>
      <c r="T396" s="223">
        <f t="shared" si="36"/>
        <v>50000000</v>
      </c>
      <c r="U396" s="223">
        <v>50000000</v>
      </c>
      <c r="V396" s="223">
        <v>0</v>
      </c>
      <c r="W396" s="223"/>
      <c r="X396" s="223">
        <v>0</v>
      </c>
      <c r="Y396" s="223"/>
      <c r="Z396" s="223"/>
      <c r="AA396" s="223"/>
      <c r="AB396" s="223">
        <v>0</v>
      </c>
      <c r="AC396" s="223"/>
      <c r="AD396" s="223">
        <f t="shared" si="35"/>
        <v>100000000</v>
      </c>
      <c r="AE396" s="223">
        <v>19703913</v>
      </c>
      <c r="AF396" s="223">
        <v>0</v>
      </c>
      <c r="AG396" s="223">
        <v>0</v>
      </c>
      <c r="AH396" s="223">
        <v>0</v>
      </c>
      <c r="AI396" s="223"/>
      <c r="AJ396" s="223"/>
      <c r="AK396" s="223"/>
      <c r="AL396" s="223">
        <v>80296087</v>
      </c>
      <c r="AM396" s="223"/>
      <c r="AN396" s="223">
        <f t="shared" si="37"/>
        <v>100000000</v>
      </c>
      <c r="AO396" s="223">
        <v>21083186</v>
      </c>
      <c r="AP396" s="223">
        <v>0</v>
      </c>
      <c r="AQ396" s="223">
        <v>0</v>
      </c>
      <c r="AR396" s="223">
        <v>0</v>
      </c>
      <c r="AS396" s="223"/>
      <c r="AT396" s="223"/>
      <c r="AU396" s="223"/>
      <c r="AV396" s="223">
        <v>78916814</v>
      </c>
      <c r="AW396" s="223"/>
      <c r="AX396" s="223">
        <f t="shared" si="34"/>
        <v>100000000</v>
      </c>
      <c r="AY396" s="223">
        <v>23191505</v>
      </c>
      <c r="AZ396" s="223"/>
      <c r="BA396" s="223">
        <v>0</v>
      </c>
      <c r="BB396" s="223">
        <v>0</v>
      </c>
      <c r="BC396" s="223"/>
      <c r="BD396" s="223"/>
      <c r="BE396" s="223"/>
      <c r="BF396" s="223">
        <v>76808495</v>
      </c>
      <c r="BG396" s="223"/>
    </row>
    <row r="397" spans="1:59" s="234" customFormat="1" ht="52" hidden="1" x14ac:dyDescent="0.3">
      <c r="A397" s="213">
        <v>394</v>
      </c>
      <c r="B397" s="230" t="str">
        <f>[4]LT!E$7</f>
        <v>LT5. GESTIÓN TERRITORIAL COMPARTIDA PARA UNA BUENA GOBERNANZA</v>
      </c>
      <c r="C397" s="220" t="str">
        <f>[4]LA!F$20</f>
        <v>LA501. GESTIÓN PUBLICA EFECTIVA: VALLE LÍDER</v>
      </c>
      <c r="D397" s="220" t="str">
        <f>[4]Pg!$F$45</f>
        <v>Pg50102. Educación Incluyente</v>
      </c>
      <c r="E397" s="220" t="s">
        <v>5124</v>
      </c>
      <c r="F397" s="220" t="s">
        <v>5293</v>
      </c>
      <c r="G397" s="220" t="s">
        <v>822</v>
      </c>
      <c r="H397" s="220" t="s">
        <v>4774</v>
      </c>
      <c r="I397" s="220" t="s">
        <v>94</v>
      </c>
      <c r="J397" s="220"/>
      <c r="K397" s="225" t="s">
        <v>77</v>
      </c>
      <c r="L397" s="221">
        <v>149</v>
      </c>
      <c r="M397" s="221">
        <v>2019</v>
      </c>
      <c r="N397" s="221">
        <v>149</v>
      </c>
      <c r="O397" s="221">
        <v>149</v>
      </c>
      <c r="P397" s="221">
        <v>149</v>
      </c>
      <c r="Q397" s="221">
        <v>149</v>
      </c>
      <c r="R397" s="222">
        <v>149</v>
      </c>
      <c r="S397" s="223">
        <f t="shared" si="38"/>
        <v>7794347105</v>
      </c>
      <c r="T397" s="223">
        <f t="shared" si="36"/>
        <v>0</v>
      </c>
      <c r="U397" s="223">
        <v>0</v>
      </c>
      <c r="V397" s="223">
        <v>0</v>
      </c>
      <c r="W397" s="223"/>
      <c r="X397" s="223">
        <v>0</v>
      </c>
      <c r="Y397" s="223"/>
      <c r="Z397" s="223"/>
      <c r="AA397" s="223"/>
      <c r="AB397" s="223">
        <v>0</v>
      </c>
      <c r="AC397" s="223"/>
      <c r="AD397" s="223">
        <f t="shared" si="35"/>
        <v>2794347105</v>
      </c>
      <c r="AE397" s="223">
        <v>0</v>
      </c>
      <c r="AF397" s="223">
        <v>579456704</v>
      </c>
      <c r="AG397" s="223">
        <v>0</v>
      </c>
      <c r="AH397" s="223">
        <v>0</v>
      </c>
      <c r="AI397" s="223"/>
      <c r="AJ397" s="223"/>
      <c r="AK397" s="223"/>
      <c r="AL397" s="223">
        <v>2214890401</v>
      </c>
      <c r="AM397" s="223"/>
      <c r="AN397" s="223">
        <f t="shared" si="37"/>
        <v>2500000000</v>
      </c>
      <c r="AO397" s="223">
        <v>0</v>
      </c>
      <c r="AP397" s="223">
        <v>375067271</v>
      </c>
      <c r="AQ397" s="223">
        <v>0</v>
      </c>
      <c r="AR397" s="223">
        <v>0</v>
      </c>
      <c r="AS397" s="223"/>
      <c r="AT397" s="223"/>
      <c r="AU397" s="223"/>
      <c r="AV397" s="223">
        <v>2124932729</v>
      </c>
      <c r="AW397" s="223"/>
      <c r="AX397" s="223">
        <f t="shared" si="34"/>
        <v>2500000000</v>
      </c>
      <c r="AY397" s="223"/>
      <c r="AZ397" s="223">
        <v>512573998</v>
      </c>
      <c r="BA397" s="223">
        <v>0</v>
      </c>
      <c r="BB397" s="223">
        <v>0</v>
      </c>
      <c r="BC397" s="223"/>
      <c r="BD397" s="223"/>
      <c r="BE397" s="223"/>
      <c r="BF397" s="223">
        <v>1987426002</v>
      </c>
      <c r="BG397" s="223"/>
    </row>
    <row r="398" spans="1:59" s="234" customFormat="1" ht="104" hidden="1" x14ac:dyDescent="0.3">
      <c r="A398" s="213">
        <v>395</v>
      </c>
      <c r="B398" s="230" t="str">
        <f>[4]LT!E$7</f>
        <v>LT5. GESTIÓN TERRITORIAL COMPARTIDA PARA UNA BUENA GOBERNANZA</v>
      </c>
      <c r="C398" s="220" t="str">
        <f>[4]LA!F$20</f>
        <v>LA501. GESTIÓN PUBLICA EFECTIVA: VALLE LÍDER</v>
      </c>
      <c r="D398" s="220" t="str">
        <f>[4]Pg!$F$45</f>
        <v>Pg50102. Educación Incluyente</v>
      </c>
      <c r="E398" s="220" t="s">
        <v>5124</v>
      </c>
      <c r="F398" s="220" t="s">
        <v>5293</v>
      </c>
      <c r="G398" s="220" t="s">
        <v>824</v>
      </c>
      <c r="H398" s="220" t="s">
        <v>4775</v>
      </c>
      <c r="I398" s="220" t="s">
        <v>94</v>
      </c>
      <c r="J398" s="220"/>
      <c r="K398" s="225" t="s">
        <v>85</v>
      </c>
      <c r="L398" s="221">
        <v>3000</v>
      </c>
      <c r="M398" s="221">
        <v>2019</v>
      </c>
      <c r="N398" s="221">
        <v>4500</v>
      </c>
      <c r="O398" s="221">
        <v>100</v>
      </c>
      <c r="P398" s="221">
        <v>500</v>
      </c>
      <c r="Q398" s="221">
        <v>1000</v>
      </c>
      <c r="R398" s="222">
        <v>1500</v>
      </c>
      <c r="S398" s="223">
        <f t="shared" si="38"/>
        <v>2245200000</v>
      </c>
      <c r="T398" s="223">
        <f t="shared" si="36"/>
        <v>1745200000</v>
      </c>
      <c r="U398" s="223">
        <v>1129212880</v>
      </c>
      <c r="V398" s="223">
        <v>615987120</v>
      </c>
      <c r="W398" s="223"/>
      <c r="X398" s="223">
        <v>0</v>
      </c>
      <c r="Y398" s="223"/>
      <c r="Z398" s="223"/>
      <c r="AA398" s="223"/>
      <c r="AB398" s="223">
        <v>0</v>
      </c>
      <c r="AC398" s="223"/>
      <c r="AD398" s="223">
        <f t="shared" si="35"/>
        <v>100000000</v>
      </c>
      <c r="AE398" s="223">
        <v>20700497</v>
      </c>
      <c r="AF398" s="223">
        <v>0</v>
      </c>
      <c r="AG398" s="223">
        <v>0</v>
      </c>
      <c r="AH398" s="223">
        <v>0</v>
      </c>
      <c r="AI398" s="223"/>
      <c r="AJ398" s="223"/>
      <c r="AK398" s="223"/>
      <c r="AL398" s="223">
        <v>79299503</v>
      </c>
      <c r="AM398" s="223"/>
      <c r="AN398" s="223">
        <f t="shared" si="37"/>
        <v>200000000</v>
      </c>
      <c r="AO398" s="223">
        <v>22149532</v>
      </c>
      <c r="AP398" s="223">
        <v>0</v>
      </c>
      <c r="AQ398" s="223">
        <v>0</v>
      </c>
      <c r="AR398" s="223">
        <v>0</v>
      </c>
      <c r="AS398" s="223"/>
      <c r="AT398" s="223"/>
      <c r="AU398" s="223"/>
      <c r="AV398" s="223">
        <v>177850468</v>
      </c>
      <c r="AW398" s="223"/>
      <c r="AX398" s="223">
        <f t="shared" si="34"/>
        <v>200000000</v>
      </c>
      <c r="AY398" s="223">
        <v>24364485</v>
      </c>
      <c r="AZ398" s="223"/>
      <c r="BA398" s="223">
        <v>0</v>
      </c>
      <c r="BB398" s="223">
        <v>0</v>
      </c>
      <c r="BC398" s="223"/>
      <c r="BD398" s="223"/>
      <c r="BE398" s="223"/>
      <c r="BF398" s="223">
        <v>175635515</v>
      </c>
      <c r="BG398" s="223"/>
    </row>
    <row r="399" spans="1:59" s="234" customFormat="1" ht="65" hidden="1" x14ac:dyDescent="0.3">
      <c r="A399" s="213">
        <v>396</v>
      </c>
      <c r="B399" s="230" t="str">
        <f>[4]LT!E$7</f>
        <v>LT5. GESTIÓN TERRITORIAL COMPARTIDA PARA UNA BUENA GOBERNANZA</v>
      </c>
      <c r="C399" s="220" t="str">
        <f>[4]LA!F$20</f>
        <v>LA501. GESTIÓN PUBLICA EFECTIVA: VALLE LÍDER</v>
      </c>
      <c r="D399" s="220" t="str">
        <f>[4]Pg!$F$45</f>
        <v>Pg50102. Educación Incluyente</v>
      </c>
      <c r="E399" s="220" t="s">
        <v>5124</v>
      </c>
      <c r="F399" s="220" t="s">
        <v>5293</v>
      </c>
      <c r="G399" s="220" t="s">
        <v>826</v>
      </c>
      <c r="H399" s="220" t="s">
        <v>4776</v>
      </c>
      <c r="I399" s="220" t="s">
        <v>94</v>
      </c>
      <c r="J399" s="220"/>
      <c r="K399" s="225" t="s">
        <v>85</v>
      </c>
      <c r="L399" s="221">
        <v>1200</v>
      </c>
      <c r="M399" s="221">
        <v>2019</v>
      </c>
      <c r="N399" s="221">
        <v>1500</v>
      </c>
      <c r="O399" s="221">
        <v>0</v>
      </c>
      <c r="P399" s="221">
        <v>500</v>
      </c>
      <c r="Q399" s="221">
        <v>1000</v>
      </c>
      <c r="R399" s="222">
        <v>1500</v>
      </c>
      <c r="S399" s="223">
        <f t="shared" si="38"/>
        <v>17600000000</v>
      </c>
      <c r="T399" s="223">
        <f t="shared" si="36"/>
        <v>0</v>
      </c>
      <c r="U399" s="223">
        <v>0</v>
      </c>
      <c r="V399" s="223">
        <v>0</v>
      </c>
      <c r="W399" s="223"/>
      <c r="X399" s="223">
        <v>0</v>
      </c>
      <c r="Y399" s="223"/>
      <c r="Z399" s="223"/>
      <c r="AA399" s="223"/>
      <c r="AB399" s="223">
        <v>0</v>
      </c>
      <c r="AC399" s="223"/>
      <c r="AD399" s="223">
        <f t="shared" si="35"/>
        <v>3600000000</v>
      </c>
      <c r="AE399" s="223">
        <v>428019877</v>
      </c>
      <c r="AF399" s="223">
        <v>0</v>
      </c>
      <c r="AG399" s="223">
        <v>0</v>
      </c>
      <c r="AH399" s="223">
        <v>0</v>
      </c>
      <c r="AI399" s="223"/>
      <c r="AJ399" s="223"/>
      <c r="AK399" s="223"/>
      <c r="AL399" s="223">
        <v>3171980123</v>
      </c>
      <c r="AM399" s="223"/>
      <c r="AN399" s="223">
        <f t="shared" si="37"/>
        <v>4000000000</v>
      </c>
      <c r="AO399" s="223">
        <v>885981269</v>
      </c>
      <c r="AP399" s="223">
        <v>0</v>
      </c>
      <c r="AQ399" s="223">
        <v>0</v>
      </c>
      <c r="AR399" s="223">
        <v>0</v>
      </c>
      <c r="AS399" s="223"/>
      <c r="AT399" s="223"/>
      <c r="AU399" s="223"/>
      <c r="AV399" s="223">
        <v>3114018731</v>
      </c>
      <c r="AW399" s="223"/>
      <c r="AX399" s="223">
        <f t="shared" si="34"/>
        <v>10000000000</v>
      </c>
      <c r="AY399" s="223">
        <v>974579395</v>
      </c>
      <c r="AZ399" s="223"/>
      <c r="BA399" s="223">
        <v>0</v>
      </c>
      <c r="BB399" s="223">
        <v>0</v>
      </c>
      <c r="BC399" s="223"/>
      <c r="BD399" s="223"/>
      <c r="BE399" s="223"/>
      <c r="BF399" s="223">
        <v>9025420605</v>
      </c>
      <c r="BG399" s="223"/>
    </row>
    <row r="400" spans="1:59" s="234" customFormat="1" ht="52" hidden="1" x14ac:dyDescent="0.3">
      <c r="A400" s="213">
        <v>397</v>
      </c>
      <c r="B400" s="230" t="str">
        <f>[4]LT!E$7</f>
        <v>LT5. GESTIÓN TERRITORIAL COMPARTIDA PARA UNA BUENA GOBERNANZA</v>
      </c>
      <c r="C400" s="220" t="str">
        <f>[4]LA!F$20</f>
        <v>LA501. GESTIÓN PUBLICA EFECTIVA: VALLE LÍDER</v>
      </c>
      <c r="D400" s="220" t="str">
        <f>[4]Pg!$F$45</f>
        <v>Pg50102. Educación Incluyente</v>
      </c>
      <c r="E400" s="220" t="s">
        <v>5124</v>
      </c>
      <c r="F400" s="220" t="s">
        <v>5293</v>
      </c>
      <c r="G400" s="220" t="s">
        <v>828</v>
      </c>
      <c r="H400" s="220" t="s">
        <v>4777</v>
      </c>
      <c r="I400" s="220" t="s">
        <v>94</v>
      </c>
      <c r="J400" s="220"/>
      <c r="K400" s="225" t="s">
        <v>85</v>
      </c>
      <c r="L400" s="221">
        <v>0</v>
      </c>
      <c r="M400" s="221">
        <v>2019</v>
      </c>
      <c r="N400" s="221">
        <v>149</v>
      </c>
      <c r="O400" s="221">
        <v>35</v>
      </c>
      <c r="P400" s="221">
        <v>70</v>
      </c>
      <c r="Q400" s="221">
        <v>105</v>
      </c>
      <c r="R400" s="222">
        <v>149</v>
      </c>
      <c r="S400" s="223">
        <f t="shared" si="38"/>
        <v>900000000</v>
      </c>
      <c r="T400" s="223">
        <f t="shared" si="36"/>
        <v>0</v>
      </c>
      <c r="U400" s="223">
        <v>0</v>
      </c>
      <c r="V400" s="223">
        <v>0</v>
      </c>
      <c r="W400" s="223"/>
      <c r="X400" s="223">
        <v>0</v>
      </c>
      <c r="Y400" s="223"/>
      <c r="Z400" s="223"/>
      <c r="AA400" s="223"/>
      <c r="AB400" s="223">
        <v>0</v>
      </c>
      <c r="AC400" s="223"/>
      <c r="AD400" s="223">
        <f t="shared" si="35"/>
        <v>250000000</v>
      </c>
      <c r="AE400" s="223">
        <v>51751242</v>
      </c>
      <c r="AF400" s="223">
        <v>0</v>
      </c>
      <c r="AG400" s="223">
        <v>0</v>
      </c>
      <c r="AH400" s="223">
        <v>0</v>
      </c>
      <c r="AI400" s="223"/>
      <c r="AJ400" s="223"/>
      <c r="AK400" s="223"/>
      <c r="AL400" s="223">
        <v>198248758</v>
      </c>
      <c r="AM400" s="223"/>
      <c r="AN400" s="223">
        <f t="shared" si="37"/>
        <v>300000000</v>
      </c>
      <c r="AO400" s="223">
        <v>55373829</v>
      </c>
      <c r="AP400" s="223">
        <v>0</v>
      </c>
      <c r="AQ400" s="223">
        <v>0</v>
      </c>
      <c r="AR400" s="223">
        <v>0</v>
      </c>
      <c r="AS400" s="223"/>
      <c r="AT400" s="223"/>
      <c r="AU400" s="223"/>
      <c r="AV400" s="223">
        <v>244626171</v>
      </c>
      <c r="AW400" s="223"/>
      <c r="AX400" s="223">
        <f t="shared" si="34"/>
        <v>350000000</v>
      </c>
      <c r="AY400" s="223">
        <v>60911212</v>
      </c>
      <c r="AZ400" s="223"/>
      <c r="BA400" s="223">
        <v>0</v>
      </c>
      <c r="BB400" s="223">
        <v>0</v>
      </c>
      <c r="BC400" s="223"/>
      <c r="BD400" s="223"/>
      <c r="BE400" s="223"/>
      <c r="BF400" s="223">
        <v>289088788</v>
      </c>
      <c r="BG400" s="223"/>
    </row>
    <row r="401" spans="1:59" s="234" customFormat="1" ht="52" hidden="1" x14ac:dyDescent="0.3">
      <c r="A401" s="213">
        <v>398</v>
      </c>
      <c r="B401" s="230" t="str">
        <f>[4]LT!E$7</f>
        <v>LT5. GESTIÓN TERRITORIAL COMPARTIDA PARA UNA BUENA GOBERNANZA</v>
      </c>
      <c r="C401" s="220" t="str">
        <f>[4]LA!F$20</f>
        <v>LA501. GESTIÓN PUBLICA EFECTIVA: VALLE LÍDER</v>
      </c>
      <c r="D401" s="220" t="str">
        <f>[4]Pg!$F$45</f>
        <v>Pg50102. Educación Incluyente</v>
      </c>
      <c r="E401" s="220" t="s">
        <v>5124</v>
      </c>
      <c r="F401" s="220" t="s">
        <v>5293</v>
      </c>
      <c r="G401" s="220" t="s">
        <v>830</v>
      </c>
      <c r="H401" s="220" t="s">
        <v>4778</v>
      </c>
      <c r="I401" s="220" t="s">
        <v>94</v>
      </c>
      <c r="J401" s="220"/>
      <c r="K401" s="225" t="s">
        <v>85</v>
      </c>
      <c r="L401" s="224">
        <v>7.0000000000000007E-2</v>
      </c>
      <c r="M401" s="221">
        <v>2019</v>
      </c>
      <c r="N401" s="224">
        <v>0.1</v>
      </c>
      <c r="O401" s="221">
        <v>7</v>
      </c>
      <c r="P401" s="221">
        <v>8</v>
      </c>
      <c r="Q401" s="221">
        <v>9</v>
      </c>
      <c r="R401" s="222">
        <v>10</v>
      </c>
      <c r="S401" s="223">
        <f t="shared" si="38"/>
        <v>2300000000</v>
      </c>
      <c r="T401" s="223">
        <f t="shared" si="36"/>
        <v>200000000</v>
      </c>
      <c r="U401" s="223">
        <v>200000000</v>
      </c>
      <c r="V401" s="223">
        <v>0</v>
      </c>
      <c r="W401" s="223"/>
      <c r="X401" s="223">
        <v>0</v>
      </c>
      <c r="Y401" s="223"/>
      <c r="Z401" s="223"/>
      <c r="AA401" s="223"/>
      <c r="AB401" s="223">
        <v>0</v>
      </c>
      <c r="AC401" s="223"/>
      <c r="AD401" s="223">
        <f t="shared" si="35"/>
        <v>600000000</v>
      </c>
      <c r="AE401" s="223">
        <v>124202982</v>
      </c>
      <c r="AF401" s="223">
        <v>0</v>
      </c>
      <c r="AG401" s="223">
        <v>0</v>
      </c>
      <c r="AH401" s="223">
        <v>0</v>
      </c>
      <c r="AI401" s="223"/>
      <c r="AJ401" s="223"/>
      <c r="AK401" s="223"/>
      <c r="AL401" s="223">
        <v>475797018</v>
      </c>
      <c r="AM401" s="223"/>
      <c r="AN401" s="223">
        <f t="shared" si="37"/>
        <v>700000000</v>
      </c>
      <c r="AO401" s="223">
        <v>132897190</v>
      </c>
      <c r="AP401" s="223">
        <v>0</v>
      </c>
      <c r="AQ401" s="223">
        <v>0</v>
      </c>
      <c r="AR401" s="223">
        <v>0</v>
      </c>
      <c r="AS401" s="223"/>
      <c r="AT401" s="223"/>
      <c r="AU401" s="223"/>
      <c r="AV401" s="223">
        <v>567102810</v>
      </c>
      <c r="AW401" s="223"/>
      <c r="AX401" s="223">
        <f t="shared" ref="AX401:AX464" si="39">SUM(AY401:BG401)</f>
        <v>800000000</v>
      </c>
      <c r="AY401" s="223">
        <v>146186909</v>
      </c>
      <c r="AZ401" s="223"/>
      <c r="BA401" s="223">
        <v>0</v>
      </c>
      <c r="BB401" s="223">
        <v>0</v>
      </c>
      <c r="BC401" s="223"/>
      <c r="BD401" s="223"/>
      <c r="BE401" s="223"/>
      <c r="BF401" s="223">
        <v>653813091</v>
      </c>
      <c r="BG401" s="223"/>
    </row>
    <row r="402" spans="1:59" s="234" customFormat="1" ht="65" hidden="1" x14ac:dyDescent="0.3">
      <c r="A402" s="213">
        <v>399</v>
      </c>
      <c r="B402" s="230" t="str">
        <f>[4]LT!E$7</f>
        <v>LT5. GESTIÓN TERRITORIAL COMPARTIDA PARA UNA BUENA GOBERNANZA</v>
      </c>
      <c r="C402" s="220" t="str">
        <f>[4]LA!F$20</f>
        <v>LA501. GESTIÓN PUBLICA EFECTIVA: VALLE LÍDER</v>
      </c>
      <c r="D402" s="220" t="str">
        <f>[4]Pg!$F$45</f>
        <v>Pg50102. Educación Incluyente</v>
      </c>
      <c r="E402" s="220" t="s">
        <v>5124</v>
      </c>
      <c r="F402" s="220" t="s">
        <v>5293</v>
      </c>
      <c r="G402" s="220" t="s">
        <v>830</v>
      </c>
      <c r="H402" s="220" t="s">
        <v>4779</v>
      </c>
      <c r="I402" s="220" t="s">
        <v>94</v>
      </c>
      <c r="J402" s="220"/>
      <c r="K402" s="225" t="s">
        <v>85</v>
      </c>
      <c r="L402" s="224">
        <v>0.25</v>
      </c>
      <c r="M402" s="221">
        <v>2019</v>
      </c>
      <c r="N402" s="224">
        <v>0.35</v>
      </c>
      <c r="O402" s="221">
        <v>26</v>
      </c>
      <c r="P402" s="221">
        <v>29</v>
      </c>
      <c r="Q402" s="221">
        <v>32</v>
      </c>
      <c r="R402" s="222">
        <v>35</v>
      </c>
      <c r="S402" s="223">
        <f t="shared" si="38"/>
        <v>17794273414</v>
      </c>
      <c r="T402" s="223">
        <f t="shared" si="36"/>
        <v>4000000000</v>
      </c>
      <c r="U402" s="223">
        <v>4000000000</v>
      </c>
      <c r="V402" s="223">
        <v>0</v>
      </c>
      <c r="W402" s="223"/>
      <c r="X402" s="223">
        <v>0</v>
      </c>
      <c r="Y402" s="223"/>
      <c r="Z402" s="223"/>
      <c r="AA402" s="223"/>
      <c r="AB402" s="223">
        <v>0</v>
      </c>
      <c r="AC402" s="223"/>
      <c r="AD402" s="223">
        <f t="shared" si="35"/>
        <v>3794273414</v>
      </c>
      <c r="AE402" s="223">
        <f>628019877-5726586</f>
        <v>622293291</v>
      </c>
      <c r="AF402" s="223">
        <v>0</v>
      </c>
      <c r="AG402" s="223">
        <v>0</v>
      </c>
      <c r="AH402" s="223">
        <v>0</v>
      </c>
      <c r="AI402" s="223"/>
      <c r="AJ402" s="223"/>
      <c r="AK402" s="223"/>
      <c r="AL402" s="223">
        <v>3171980123</v>
      </c>
      <c r="AM402" s="223"/>
      <c r="AN402" s="223">
        <f t="shared" si="37"/>
        <v>5000000000</v>
      </c>
      <c r="AO402" s="223">
        <v>885981269</v>
      </c>
      <c r="AP402" s="223">
        <v>0</v>
      </c>
      <c r="AQ402" s="223">
        <v>0</v>
      </c>
      <c r="AR402" s="223">
        <v>0</v>
      </c>
      <c r="AS402" s="223"/>
      <c r="AT402" s="223"/>
      <c r="AU402" s="223"/>
      <c r="AV402" s="223">
        <v>4114018731</v>
      </c>
      <c r="AW402" s="223"/>
      <c r="AX402" s="223">
        <f t="shared" si="39"/>
        <v>5000000000</v>
      </c>
      <c r="AY402" s="223">
        <v>974579395</v>
      </c>
      <c r="AZ402" s="223"/>
      <c r="BA402" s="223">
        <v>0</v>
      </c>
      <c r="BB402" s="223">
        <v>0</v>
      </c>
      <c r="BC402" s="223"/>
      <c r="BD402" s="223"/>
      <c r="BE402" s="223"/>
      <c r="BF402" s="223">
        <v>4025420605</v>
      </c>
      <c r="BG402" s="223"/>
    </row>
    <row r="403" spans="1:59" s="234" customFormat="1" ht="65" hidden="1" x14ac:dyDescent="0.3">
      <c r="A403" s="213">
        <v>400</v>
      </c>
      <c r="B403" s="230" t="str">
        <f>[4]LT!E$7</f>
        <v>LT5. GESTIÓN TERRITORIAL COMPARTIDA PARA UNA BUENA GOBERNANZA</v>
      </c>
      <c r="C403" s="220" t="str">
        <f>[4]LA!F$20</f>
        <v>LA501. GESTIÓN PUBLICA EFECTIVA: VALLE LÍDER</v>
      </c>
      <c r="D403" s="220" t="str">
        <f>[4]Pg!$F$45</f>
        <v>Pg50102. Educación Incluyente</v>
      </c>
      <c r="E403" s="220" t="s">
        <v>5124</v>
      </c>
      <c r="F403" s="220" t="s">
        <v>5293</v>
      </c>
      <c r="G403" s="220" t="s">
        <v>831</v>
      </c>
      <c r="H403" s="220" t="s">
        <v>4780</v>
      </c>
      <c r="I403" s="220" t="s">
        <v>94</v>
      </c>
      <c r="J403" s="220"/>
      <c r="K403" s="225" t="s">
        <v>85</v>
      </c>
      <c r="L403" s="221">
        <v>0</v>
      </c>
      <c r="M403" s="221">
        <v>2019</v>
      </c>
      <c r="N403" s="221">
        <v>149</v>
      </c>
      <c r="O403" s="221">
        <v>35</v>
      </c>
      <c r="P403" s="221">
        <v>70</v>
      </c>
      <c r="Q403" s="221">
        <v>105</v>
      </c>
      <c r="R403" s="222">
        <v>149</v>
      </c>
      <c r="S403" s="223">
        <f t="shared" si="38"/>
        <v>5000000000</v>
      </c>
      <c r="T403" s="223">
        <f t="shared" si="36"/>
        <v>1400000000</v>
      </c>
      <c r="U403" s="223">
        <v>1400000000</v>
      </c>
      <c r="V403" s="223">
        <v>0</v>
      </c>
      <c r="W403" s="223"/>
      <c r="X403" s="223">
        <v>0</v>
      </c>
      <c r="Y403" s="223"/>
      <c r="Z403" s="223"/>
      <c r="AA403" s="223"/>
      <c r="AB403" s="223">
        <v>0</v>
      </c>
      <c r="AC403" s="223"/>
      <c r="AD403" s="223">
        <f t="shared" si="35"/>
        <v>900000000</v>
      </c>
      <c r="AE403" s="223">
        <v>107004969</v>
      </c>
      <c r="AF403" s="223">
        <v>0</v>
      </c>
      <c r="AG403" s="223">
        <v>0</v>
      </c>
      <c r="AH403" s="223">
        <v>0</v>
      </c>
      <c r="AI403" s="223"/>
      <c r="AJ403" s="223"/>
      <c r="AK403" s="223"/>
      <c r="AL403" s="223">
        <v>792995031</v>
      </c>
      <c r="AM403" s="223"/>
      <c r="AN403" s="223">
        <f t="shared" si="37"/>
        <v>1200000000</v>
      </c>
      <c r="AO403" s="223">
        <v>221495317</v>
      </c>
      <c r="AP403" s="223">
        <v>0</v>
      </c>
      <c r="AQ403" s="223">
        <v>0</v>
      </c>
      <c r="AR403" s="223">
        <v>0</v>
      </c>
      <c r="AS403" s="223"/>
      <c r="AT403" s="223"/>
      <c r="AU403" s="223"/>
      <c r="AV403" s="223">
        <v>978504683</v>
      </c>
      <c r="AW403" s="223"/>
      <c r="AX403" s="223">
        <f t="shared" si="39"/>
        <v>1500000000</v>
      </c>
      <c r="AY403" s="223">
        <v>243644849</v>
      </c>
      <c r="AZ403" s="223"/>
      <c r="BA403" s="223">
        <v>0</v>
      </c>
      <c r="BB403" s="223">
        <v>0</v>
      </c>
      <c r="BC403" s="223"/>
      <c r="BD403" s="223"/>
      <c r="BE403" s="223"/>
      <c r="BF403" s="223">
        <v>1256355151</v>
      </c>
      <c r="BG403" s="223"/>
    </row>
    <row r="404" spans="1:59" s="234" customFormat="1" ht="52" hidden="1" x14ac:dyDescent="0.3">
      <c r="A404" s="213">
        <v>401</v>
      </c>
      <c r="B404" s="230" t="str">
        <f>[4]LT!E$7</f>
        <v>LT5. GESTIÓN TERRITORIAL COMPARTIDA PARA UNA BUENA GOBERNANZA</v>
      </c>
      <c r="C404" s="220" t="str">
        <f>[4]LA!F$20</f>
        <v>LA501. GESTIÓN PUBLICA EFECTIVA: VALLE LÍDER</v>
      </c>
      <c r="D404" s="220" t="str">
        <f>[4]Pg!$F$45</f>
        <v>Pg50102. Educación Incluyente</v>
      </c>
      <c r="E404" s="220" t="s">
        <v>5124</v>
      </c>
      <c r="F404" s="220" t="s">
        <v>5293</v>
      </c>
      <c r="G404" s="220" t="s">
        <v>833</v>
      </c>
      <c r="H404" s="220" t="s">
        <v>4781</v>
      </c>
      <c r="I404" s="220" t="s">
        <v>94</v>
      </c>
      <c r="J404" s="220"/>
      <c r="K404" s="225" t="s">
        <v>85</v>
      </c>
      <c r="L404" s="221">
        <v>114</v>
      </c>
      <c r="M404" s="221">
        <v>2019</v>
      </c>
      <c r="N404" s="221">
        <v>150</v>
      </c>
      <c r="O404" s="221">
        <v>0</v>
      </c>
      <c r="P404" s="221">
        <v>75</v>
      </c>
      <c r="Q404" s="221">
        <v>115</v>
      </c>
      <c r="R404" s="222">
        <v>150</v>
      </c>
      <c r="S404" s="223">
        <f t="shared" si="38"/>
        <v>5400050000</v>
      </c>
      <c r="T404" s="223">
        <f t="shared" si="36"/>
        <v>0</v>
      </c>
      <c r="U404" s="223">
        <v>0</v>
      </c>
      <c r="V404" s="223">
        <v>0</v>
      </c>
      <c r="W404" s="223"/>
      <c r="X404" s="223">
        <v>0</v>
      </c>
      <c r="Y404" s="223"/>
      <c r="Z404" s="223"/>
      <c r="AA404" s="223"/>
      <c r="AB404" s="223">
        <v>0</v>
      </c>
      <c r="AC404" s="223"/>
      <c r="AD404" s="223">
        <f t="shared" si="35"/>
        <v>1183345000</v>
      </c>
      <c r="AE404" s="223">
        <v>165658792</v>
      </c>
      <c r="AF404" s="223">
        <v>0</v>
      </c>
      <c r="AG404" s="223">
        <v>0</v>
      </c>
      <c r="AH404" s="223">
        <v>0</v>
      </c>
      <c r="AI404" s="223"/>
      <c r="AJ404" s="223"/>
      <c r="AK404" s="223"/>
      <c r="AL404" s="223">
        <v>1017686208</v>
      </c>
      <c r="AM404" s="223"/>
      <c r="AN404" s="223">
        <f t="shared" si="37"/>
        <v>1466680000</v>
      </c>
      <c r="AO404" s="223">
        <v>284254908</v>
      </c>
      <c r="AP404" s="223">
        <v>0</v>
      </c>
      <c r="AQ404" s="223">
        <v>0</v>
      </c>
      <c r="AR404" s="223">
        <v>0</v>
      </c>
      <c r="AS404" s="223"/>
      <c r="AT404" s="223"/>
      <c r="AU404" s="223"/>
      <c r="AV404" s="223">
        <v>1182425092</v>
      </c>
      <c r="AW404" s="223"/>
      <c r="AX404" s="223">
        <f t="shared" si="39"/>
        <v>2750025000</v>
      </c>
      <c r="AY404" s="223">
        <v>312680399</v>
      </c>
      <c r="AZ404" s="223"/>
      <c r="BA404" s="223">
        <v>0</v>
      </c>
      <c r="BB404" s="223">
        <v>0</v>
      </c>
      <c r="BC404" s="223"/>
      <c r="BD404" s="223"/>
      <c r="BE404" s="223"/>
      <c r="BF404" s="223">
        <v>2437344601</v>
      </c>
      <c r="BG404" s="223"/>
    </row>
    <row r="405" spans="1:59" s="234" customFormat="1" ht="39" hidden="1" x14ac:dyDescent="0.3">
      <c r="A405" s="213">
        <v>402</v>
      </c>
      <c r="B405" s="230" t="str">
        <f>[4]LT!E$7</f>
        <v>LT5. GESTIÓN TERRITORIAL COMPARTIDA PARA UNA BUENA GOBERNANZA</v>
      </c>
      <c r="C405" s="220" t="str">
        <f>[4]LA!F$20</f>
        <v>LA501. GESTIÓN PUBLICA EFECTIVA: VALLE LÍDER</v>
      </c>
      <c r="D405" s="220" t="str">
        <f>[4]Pg!$F$45</f>
        <v>Pg50102. Educación Incluyente</v>
      </c>
      <c r="E405" s="220" t="s">
        <v>5124</v>
      </c>
      <c r="F405" s="220" t="s">
        <v>5293</v>
      </c>
      <c r="G405" s="220" t="s">
        <v>835</v>
      </c>
      <c r="H405" s="220" t="s">
        <v>4782</v>
      </c>
      <c r="I405" s="220" t="s">
        <v>94</v>
      </c>
      <c r="J405" s="220"/>
      <c r="K405" s="225" t="s">
        <v>85</v>
      </c>
      <c r="L405" s="221">
        <v>0</v>
      </c>
      <c r="M405" s="221">
        <v>2019</v>
      </c>
      <c r="N405" s="221">
        <v>820</v>
      </c>
      <c r="O405" s="236">
        <v>100</v>
      </c>
      <c r="P405" s="236">
        <v>300</v>
      </c>
      <c r="Q405" s="236">
        <v>400</v>
      </c>
      <c r="R405" s="238">
        <v>820</v>
      </c>
      <c r="S405" s="223">
        <f t="shared" si="38"/>
        <v>2100000000</v>
      </c>
      <c r="T405" s="223">
        <f t="shared" si="36"/>
        <v>0</v>
      </c>
      <c r="U405" s="223">
        <v>0</v>
      </c>
      <c r="V405" s="223">
        <v>0</v>
      </c>
      <c r="W405" s="223"/>
      <c r="X405" s="223">
        <v>0</v>
      </c>
      <c r="Y405" s="223"/>
      <c r="Z405" s="223"/>
      <c r="AA405" s="223"/>
      <c r="AB405" s="223">
        <v>0</v>
      </c>
      <c r="AC405" s="223"/>
      <c r="AD405" s="223">
        <f t="shared" si="35"/>
        <v>700000000</v>
      </c>
      <c r="AE405" s="223">
        <v>144903479</v>
      </c>
      <c r="AF405" s="223">
        <v>0</v>
      </c>
      <c r="AG405" s="223">
        <v>0</v>
      </c>
      <c r="AH405" s="223">
        <v>0</v>
      </c>
      <c r="AI405" s="223"/>
      <c r="AJ405" s="223"/>
      <c r="AK405" s="223"/>
      <c r="AL405" s="223">
        <v>555096521</v>
      </c>
      <c r="AM405" s="223"/>
      <c r="AN405" s="223">
        <f t="shared" si="37"/>
        <v>700000000</v>
      </c>
      <c r="AO405" s="223">
        <v>155046722</v>
      </c>
      <c r="AP405" s="223">
        <v>0</v>
      </c>
      <c r="AQ405" s="223">
        <v>0</v>
      </c>
      <c r="AR405" s="223">
        <v>0</v>
      </c>
      <c r="AS405" s="223"/>
      <c r="AT405" s="223"/>
      <c r="AU405" s="223"/>
      <c r="AV405" s="223">
        <v>544953278</v>
      </c>
      <c r="AW405" s="223"/>
      <c r="AX405" s="223">
        <f t="shared" si="39"/>
        <v>700000000</v>
      </c>
      <c r="AY405" s="223">
        <v>170551394</v>
      </c>
      <c r="AZ405" s="223"/>
      <c r="BA405" s="223">
        <v>0</v>
      </c>
      <c r="BB405" s="223">
        <v>0</v>
      </c>
      <c r="BC405" s="223"/>
      <c r="BD405" s="223"/>
      <c r="BE405" s="223"/>
      <c r="BF405" s="223">
        <v>529448606</v>
      </c>
      <c r="BG405" s="223"/>
    </row>
    <row r="406" spans="1:59" s="234" customFormat="1" ht="52" hidden="1" x14ac:dyDescent="0.3">
      <c r="A406" s="213">
        <v>403</v>
      </c>
      <c r="B406" s="230" t="str">
        <f>[4]LT!E$7</f>
        <v>LT5. GESTIÓN TERRITORIAL COMPARTIDA PARA UNA BUENA GOBERNANZA</v>
      </c>
      <c r="C406" s="220" t="str">
        <f>[4]LA!F$20</f>
        <v>LA501. GESTIÓN PUBLICA EFECTIVA: VALLE LÍDER</v>
      </c>
      <c r="D406" s="220" t="str">
        <f>[4]Pg!$F$45</f>
        <v>Pg50102. Educación Incluyente</v>
      </c>
      <c r="E406" s="220" t="s">
        <v>5124</v>
      </c>
      <c r="F406" s="220" t="s">
        <v>5293</v>
      </c>
      <c r="G406" s="220" t="s">
        <v>1414</v>
      </c>
      <c r="H406" s="220" t="s">
        <v>4783</v>
      </c>
      <c r="I406" s="220" t="s">
        <v>171</v>
      </c>
      <c r="J406" s="220"/>
      <c r="K406" s="220" t="s">
        <v>85</v>
      </c>
      <c r="L406" s="221">
        <v>100</v>
      </c>
      <c r="M406" s="221">
        <v>2019</v>
      </c>
      <c r="N406" s="221">
        <v>3000</v>
      </c>
      <c r="O406" s="221">
        <v>748</v>
      </c>
      <c r="P406" s="221">
        <v>1497</v>
      </c>
      <c r="Q406" s="221">
        <v>2247</v>
      </c>
      <c r="R406" s="222">
        <v>3000</v>
      </c>
      <c r="S406" s="223">
        <f t="shared" si="38"/>
        <v>402000000</v>
      </c>
      <c r="T406" s="223">
        <f t="shared" si="36"/>
        <v>240000000</v>
      </c>
      <c r="U406" s="223">
        <v>240000000</v>
      </c>
      <c r="V406" s="223"/>
      <c r="W406" s="223"/>
      <c r="X406" s="223"/>
      <c r="Y406" s="223"/>
      <c r="Z406" s="223"/>
      <c r="AA406" s="223"/>
      <c r="AB406" s="223"/>
      <c r="AC406" s="223"/>
      <c r="AD406" s="223">
        <f t="shared" si="35"/>
        <v>54000000</v>
      </c>
      <c r="AE406" s="223">
        <v>54000000</v>
      </c>
      <c r="AF406" s="223"/>
      <c r="AG406" s="223"/>
      <c r="AH406" s="223"/>
      <c r="AI406" s="223"/>
      <c r="AJ406" s="223"/>
      <c r="AK406" s="223"/>
      <c r="AL406" s="223"/>
      <c r="AM406" s="223"/>
      <c r="AN406" s="223">
        <f t="shared" si="37"/>
        <v>54000000</v>
      </c>
      <c r="AO406" s="223">
        <v>54000000</v>
      </c>
      <c r="AP406" s="223"/>
      <c r="AQ406" s="223"/>
      <c r="AR406" s="223"/>
      <c r="AS406" s="223"/>
      <c r="AT406" s="223"/>
      <c r="AU406" s="223"/>
      <c r="AV406" s="223"/>
      <c r="AW406" s="223"/>
      <c r="AX406" s="223">
        <f t="shared" si="39"/>
        <v>54000000</v>
      </c>
      <c r="AY406" s="223">
        <v>54000000</v>
      </c>
      <c r="AZ406" s="223"/>
      <c r="BA406" s="223"/>
      <c r="BB406" s="223"/>
      <c r="BC406" s="223"/>
      <c r="BD406" s="223"/>
      <c r="BE406" s="223"/>
      <c r="BF406" s="223">
        <v>0</v>
      </c>
      <c r="BG406" s="223"/>
    </row>
    <row r="407" spans="1:59" s="234" customFormat="1" ht="65" hidden="1" x14ac:dyDescent="0.3">
      <c r="A407" s="213">
        <v>404</v>
      </c>
      <c r="B407" s="230" t="str">
        <f>[4]LT!E$7</f>
        <v>LT5. GESTIÓN TERRITORIAL COMPARTIDA PARA UNA BUENA GOBERNANZA</v>
      </c>
      <c r="C407" s="220" t="str">
        <f>[4]LA!F$20</f>
        <v>LA501. GESTIÓN PUBLICA EFECTIVA: VALLE LÍDER</v>
      </c>
      <c r="D407" s="220" t="str">
        <f>[4]Pg!$F$45</f>
        <v>Pg50102. Educación Incluyente</v>
      </c>
      <c r="E407" s="220" t="s">
        <v>5124</v>
      </c>
      <c r="F407" s="220" t="s">
        <v>5293</v>
      </c>
      <c r="G407" s="220" t="s">
        <v>839</v>
      </c>
      <c r="H407" s="220" t="s">
        <v>4784</v>
      </c>
      <c r="I407" s="220" t="s">
        <v>94</v>
      </c>
      <c r="J407" s="220"/>
      <c r="K407" s="225" t="s">
        <v>85</v>
      </c>
      <c r="L407" s="224">
        <v>0.76</v>
      </c>
      <c r="M407" s="221">
        <v>2019</v>
      </c>
      <c r="N407" s="224">
        <v>1</v>
      </c>
      <c r="O407" s="221">
        <v>82</v>
      </c>
      <c r="P407" s="221">
        <v>88</v>
      </c>
      <c r="Q407" s="221">
        <v>94</v>
      </c>
      <c r="R407" s="222">
        <v>100</v>
      </c>
      <c r="S407" s="223">
        <f t="shared" si="38"/>
        <v>112227934</v>
      </c>
      <c r="T407" s="223">
        <f t="shared" si="36"/>
        <v>0</v>
      </c>
      <c r="U407" s="223">
        <v>0</v>
      </c>
      <c r="V407" s="223">
        <v>0</v>
      </c>
      <c r="W407" s="223"/>
      <c r="X407" s="223">
        <v>0</v>
      </c>
      <c r="Y407" s="223"/>
      <c r="Z407" s="223"/>
      <c r="AA407" s="223"/>
      <c r="AB407" s="223">
        <v>0</v>
      </c>
      <c r="AC407" s="223"/>
      <c r="AD407" s="223">
        <f t="shared" si="35"/>
        <v>12227934</v>
      </c>
      <c r="AE407" s="223"/>
      <c r="AF407" s="223">
        <v>0</v>
      </c>
      <c r="AG407" s="223">
        <v>0</v>
      </c>
      <c r="AH407" s="223">
        <v>0</v>
      </c>
      <c r="AI407" s="223"/>
      <c r="AJ407" s="223"/>
      <c r="AK407" s="223"/>
      <c r="AL407" s="223">
        <v>12227934</v>
      </c>
      <c r="AM407" s="223"/>
      <c r="AN407" s="223">
        <f t="shared" si="37"/>
        <v>50000000</v>
      </c>
      <c r="AO407" s="223">
        <v>40416111</v>
      </c>
      <c r="AP407" s="223">
        <v>0</v>
      </c>
      <c r="AQ407" s="223">
        <v>0</v>
      </c>
      <c r="AR407" s="223">
        <v>0</v>
      </c>
      <c r="AS407" s="223"/>
      <c r="AT407" s="223"/>
      <c r="AU407" s="223"/>
      <c r="AV407" s="223">
        <v>9583889</v>
      </c>
      <c r="AW407" s="223"/>
      <c r="AX407" s="223">
        <f t="shared" si="39"/>
        <v>50000000</v>
      </c>
      <c r="AY407" s="223">
        <v>44457722</v>
      </c>
      <c r="AZ407" s="223"/>
      <c r="BA407" s="223">
        <v>0</v>
      </c>
      <c r="BB407" s="223">
        <v>0</v>
      </c>
      <c r="BC407" s="223"/>
      <c r="BD407" s="223"/>
      <c r="BE407" s="223"/>
      <c r="BF407" s="223">
        <v>5542278</v>
      </c>
      <c r="BG407" s="223"/>
    </row>
    <row r="408" spans="1:59" s="234" customFormat="1" ht="65" hidden="1" x14ac:dyDescent="0.3">
      <c r="A408" s="213">
        <v>405</v>
      </c>
      <c r="B408" s="230" t="str">
        <f>[4]LT!E$7</f>
        <v>LT5. GESTIÓN TERRITORIAL COMPARTIDA PARA UNA BUENA GOBERNANZA</v>
      </c>
      <c r="C408" s="220" t="str">
        <f>[4]LA!F$20</f>
        <v>LA501. GESTIÓN PUBLICA EFECTIVA: VALLE LÍDER</v>
      </c>
      <c r="D408" s="220" t="str">
        <f>[4]Pg!$F$45</f>
        <v>Pg50102. Educación Incluyente</v>
      </c>
      <c r="E408" s="220" t="s">
        <v>5124</v>
      </c>
      <c r="F408" s="220" t="s">
        <v>5293</v>
      </c>
      <c r="G408" s="220" t="s">
        <v>840</v>
      </c>
      <c r="H408" s="220" t="s">
        <v>4785</v>
      </c>
      <c r="I408" s="220" t="s">
        <v>94</v>
      </c>
      <c r="J408" s="220"/>
      <c r="K408" s="225" t="s">
        <v>77</v>
      </c>
      <c r="L408" s="224">
        <v>1</v>
      </c>
      <c r="M408" s="221">
        <v>2019</v>
      </c>
      <c r="N408" s="224">
        <v>1</v>
      </c>
      <c r="O408" s="221">
        <v>100</v>
      </c>
      <c r="P408" s="221">
        <v>100</v>
      </c>
      <c r="Q408" s="221">
        <v>100</v>
      </c>
      <c r="R408" s="222">
        <v>100</v>
      </c>
      <c r="S408" s="223">
        <f t="shared" si="38"/>
        <v>600000000</v>
      </c>
      <c r="T408" s="223">
        <f t="shared" si="36"/>
        <v>50000000</v>
      </c>
      <c r="U408" s="223">
        <v>50000000</v>
      </c>
      <c r="V408" s="223">
        <v>0</v>
      </c>
      <c r="W408" s="223"/>
      <c r="X408" s="223">
        <v>0</v>
      </c>
      <c r="Y408" s="223"/>
      <c r="Z408" s="223"/>
      <c r="AA408" s="223"/>
      <c r="AB408" s="223">
        <v>0</v>
      </c>
      <c r="AC408" s="223"/>
      <c r="AD408" s="223">
        <f t="shared" si="35"/>
        <v>150000000</v>
      </c>
      <c r="AE408" s="223">
        <v>113316198</v>
      </c>
      <c r="AF408" s="223">
        <v>0</v>
      </c>
      <c r="AG408" s="223">
        <v>0</v>
      </c>
      <c r="AH408" s="223">
        <v>0</v>
      </c>
      <c r="AI408" s="223"/>
      <c r="AJ408" s="223"/>
      <c r="AK408" s="223"/>
      <c r="AL408" s="223">
        <v>36683802</v>
      </c>
      <c r="AM408" s="223"/>
      <c r="AN408" s="223">
        <f t="shared" si="37"/>
        <v>200000000</v>
      </c>
      <c r="AO408" s="223">
        <v>121248332</v>
      </c>
      <c r="AP408" s="223">
        <v>0</v>
      </c>
      <c r="AQ408" s="223">
        <v>0</v>
      </c>
      <c r="AR408" s="223">
        <v>0</v>
      </c>
      <c r="AS408" s="223"/>
      <c r="AT408" s="223"/>
      <c r="AU408" s="223"/>
      <c r="AV408" s="223">
        <v>78751668</v>
      </c>
      <c r="AW408" s="223"/>
      <c r="AX408" s="223">
        <f t="shared" si="39"/>
        <v>200000000</v>
      </c>
      <c r="AY408" s="223">
        <v>133373165</v>
      </c>
      <c r="AZ408" s="223"/>
      <c r="BA408" s="223">
        <v>0</v>
      </c>
      <c r="BB408" s="223">
        <v>0</v>
      </c>
      <c r="BC408" s="223"/>
      <c r="BD408" s="223"/>
      <c r="BE408" s="223"/>
      <c r="BF408" s="223">
        <v>66626835</v>
      </c>
      <c r="BG408" s="223"/>
    </row>
    <row r="409" spans="1:59" s="234" customFormat="1" ht="65" hidden="1" x14ac:dyDescent="0.3">
      <c r="A409" s="213">
        <v>406</v>
      </c>
      <c r="B409" s="230" t="str">
        <f>[4]LT!E$7</f>
        <v>LT5. GESTIÓN TERRITORIAL COMPARTIDA PARA UNA BUENA GOBERNANZA</v>
      </c>
      <c r="C409" s="220" t="str">
        <f>[4]LA!F$20</f>
        <v>LA501. GESTIÓN PUBLICA EFECTIVA: VALLE LÍDER</v>
      </c>
      <c r="D409" s="220" t="str">
        <f>[4]Pg!$F$45</f>
        <v>Pg50102. Educación Incluyente</v>
      </c>
      <c r="E409" s="220" t="s">
        <v>5124</v>
      </c>
      <c r="F409" s="220" t="s">
        <v>5293</v>
      </c>
      <c r="G409" s="220" t="s">
        <v>841</v>
      </c>
      <c r="H409" s="220" t="s">
        <v>4786</v>
      </c>
      <c r="I409" s="220" t="s">
        <v>94</v>
      </c>
      <c r="J409" s="220"/>
      <c r="K409" s="225" t="s">
        <v>77</v>
      </c>
      <c r="L409" s="221">
        <v>149</v>
      </c>
      <c r="M409" s="221">
        <v>2019</v>
      </c>
      <c r="N409" s="221">
        <v>149</v>
      </c>
      <c r="O409" s="221">
        <v>149</v>
      </c>
      <c r="P409" s="221">
        <v>149</v>
      </c>
      <c r="Q409" s="221">
        <v>149</v>
      </c>
      <c r="R409" s="222">
        <v>149</v>
      </c>
      <c r="S409" s="223">
        <f t="shared" si="38"/>
        <v>832334728</v>
      </c>
      <c r="T409" s="223">
        <f t="shared" si="36"/>
        <v>179343833</v>
      </c>
      <c r="U409" s="223">
        <v>179343833</v>
      </c>
      <c r="V409" s="223">
        <v>0</v>
      </c>
      <c r="W409" s="223"/>
      <c r="X409" s="223">
        <v>0</v>
      </c>
      <c r="Y409" s="223"/>
      <c r="Z409" s="223"/>
      <c r="AA409" s="223"/>
      <c r="AB409" s="223">
        <v>0</v>
      </c>
      <c r="AC409" s="223"/>
      <c r="AD409" s="223">
        <f t="shared" si="35"/>
        <v>197278216</v>
      </c>
      <c r="AE409" s="223">
        <v>149032116</v>
      </c>
      <c r="AF409" s="223">
        <v>0</v>
      </c>
      <c r="AG409" s="223">
        <v>0</v>
      </c>
      <c r="AH409" s="223">
        <v>0</v>
      </c>
      <c r="AI409" s="223"/>
      <c r="AJ409" s="223"/>
      <c r="AK409" s="223"/>
      <c r="AL409" s="223">
        <v>48246100</v>
      </c>
      <c r="AM409" s="223"/>
      <c r="AN409" s="223">
        <f t="shared" si="37"/>
        <v>217006037</v>
      </c>
      <c r="AO409" s="223">
        <v>159464364</v>
      </c>
      <c r="AP409" s="223">
        <v>0</v>
      </c>
      <c r="AQ409" s="223">
        <v>0</v>
      </c>
      <c r="AR409" s="223">
        <v>0</v>
      </c>
      <c r="AS409" s="223"/>
      <c r="AT409" s="223"/>
      <c r="AU409" s="223"/>
      <c r="AV409" s="223">
        <v>57541673</v>
      </c>
      <c r="AW409" s="223"/>
      <c r="AX409" s="223">
        <f t="shared" si="39"/>
        <v>238706642</v>
      </c>
      <c r="AY409" s="223">
        <v>175410801</v>
      </c>
      <c r="AZ409" s="223"/>
      <c r="BA409" s="223">
        <v>0</v>
      </c>
      <c r="BB409" s="223">
        <v>0</v>
      </c>
      <c r="BC409" s="223"/>
      <c r="BD409" s="223"/>
      <c r="BE409" s="223"/>
      <c r="BF409" s="223">
        <v>63295841</v>
      </c>
      <c r="BG409" s="223"/>
    </row>
    <row r="410" spans="1:59" s="234" customFormat="1" ht="52" hidden="1" x14ac:dyDescent="0.3">
      <c r="A410" s="213">
        <v>407</v>
      </c>
      <c r="B410" s="230" t="str">
        <f>[4]LT!E$7</f>
        <v>LT5. GESTIÓN TERRITORIAL COMPARTIDA PARA UNA BUENA GOBERNANZA</v>
      </c>
      <c r="C410" s="220" t="str">
        <f>[4]LA!F$20</f>
        <v>LA501. GESTIÓN PUBLICA EFECTIVA: VALLE LÍDER</v>
      </c>
      <c r="D410" s="220" t="str">
        <f>[4]Pg!$F$45</f>
        <v>Pg50102. Educación Incluyente</v>
      </c>
      <c r="E410" s="220" t="s">
        <v>5124</v>
      </c>
      <c r="F410" s="220" t="s">
        <v>5293</v>
      </c>
      <c r="G410" s="220" t="s">
        <v>843</v>
      </c>
      <c r="H410" s="220" t="s">
        <v>4787</v>
      </c>
      <c r="I410" s="220" t="s">
        <v>94</v>
      </c>
      <c r="J410" s="220"/>
      <c r="K410" s="225" t="s">
        <v>77</v>
      </c>
      <c r="L410" s="221">
        <v>149</v>
      </c>
      <c r="M410" s="221">
        <v>2019</v>
      </c>
      <c r="N410" s="221">
        <v>149</v>
      </c>
      <c r="O410" s="221">
        <v>149</v>
      </c>
      <c r="P410" s="221">
        <v>149</v>
      </c>
      <c r="Q410" s="221">
        <v>149</v>
      </c>
      <c r="R410" s="222">
        <v>149</v>
      </c>
      <c r="S410" s="223">
        <f t="shared" si="38"/>
        <v>9290432250</v>
      </c>
      <c r="T410" s="223">
        <f t="shared" si="36"/>
        <v>1650000000</v>
      </c>
      <c r="U410" s="223">
        <v>1650000000</v>
      </c>
      <c r="V410" s="223">
        <v>0</v>
      </c>
      <c r="W410" s="223"/>
      <c r="X410" s="223">
        <v>0</v>
      </c>
      <c r="Y410" s="223"/>
      <c r="Z410" s="223"/>
      <c r="AA410" s="223"/>
      <c r="AB410" s="223">
        <v>0</v>
      </c>
      <c r="AC410" s="223"/>
      <c r="AD410" s="223">
        <f t="shared" si="35"/>
        <v>990000000</v>
      </c>
      <c r="AE410" s="223">
        <v>478872361</v>
      </c>
      <c r="AF410" s="223">
        <v>0</v>
      </c>
      <c r="AG410" s="223">
        <v>0</v>
      </c>
      <c r="AH410" s="223">
        <v>0</v>
      </c>
      <c r="AI410" s="223"/>
      <c r="AJ410" s="223"/>
      <c r="AK410" s="223"/>
      <c r="AL410" s="223">
        <v>511127639</v>
      </c>
      <c r="AM410" s="223"/>
      <c r="AN410" s="223">
        <f t="shared" si="37"/>
        <v>4368100000</v>
      </c>
      <c r="AO410" s="223">
        <v>1689393426</v>
      </c>
      <c r="AP410" s="223">
        <v>0</v>
      </c>
      <c r="AQ410" s="223">
        <v>0</v>
      </c>
      <c r="AR410" s="223">
        <v>2184050000</v>
      </c>
      <c r="AS410" s="223"/>
      <c r="AT410" s="223"/>
      <c r="AU410" s="223"/>
      <c r="AV410" s="223">
        <v>494656574</v>
      </c>
      <c r="AW410" s="223"/>
      <c r="AX410" s="223">
        <f t="shared" si="39"/>
        <v>2282332250</v>
      </c>
      <c r="AY410" s="223">
        <v>1858332769</v>
      </c>
      <c r="AZ410" s="223"/>
      <c r="BA410" s="223">
        <v>0</v>
      </c>
      <c r="BB410" s="223">
        <v>0</v>
      </c>
      <c r="BC410" s="223"/>
      <c r="BD410" s="223"/>
      <c r="BE410" s="223"/>
      <c r="BF410" s="223">
        <v>423999481</v>
      </c>
      <c r="BG410" s="223"/>
    </row>
    <row r="411" spans="1:59" s="234" customFormat="1" ht="39" hidden="1" x14ac:dyDescent="0.3">
      <c r="A411" s="213">
        <v>408</v>
      </c>
      <c r="B411" s="230" t="str">
        <f>[4]LT!E$7</f>
        <v>LT5. GESTIÓN TERRITORIAL COMPARTIDA PARA UNA BUENA GOBERNANZA</v>
      </c>
      <c r="C411" s="220" t="str">
        <f>[4]LA!F$20</f>
        <v>LA501. GESTIÓN PUBLICA EFECTIVA: VALLE LÍDER</v>
      </c>
      <c r="D411" s="220" t="str">
        <f>[4]Pg!$F$45</f>
        <v>Pg50102. Educación Incluyente</v>
      </c>
      <c r="E411" s="220" t="s">
        <v>5124</v>
      </c>
      <c r="F411" s="220" t="s">
        <v>5293</v>
      </c>
      <c r="G411" s="220" t="s">
        <v>845</v>
      </c>
      <c r="H411" s="220" t="s">
        <v>4788</v>
      </c>
      <c r="I411" s="220" t="s">
        <v>94</v>
      </c>
      <c r="J411" s="220"/>
      <c r="K411" s="225" t="s">
        <v>85</v>
      </c>
      <c r="L411" s="221">
        <v>18</v>
      </c>
      <c r="M411" s="221">
        <v>2019</v>
      </c>
      <c r="N411" s="221">
        <v>100</v>
      </c>
      <c r="O411" s="221">
        <v>20</v>
      </c>
      <c r="P411" s="221">
        <v>40</v>
      </c>
      <c r="Q411" s="221">
        <v>80</v>
      </c>
      <c r="R411" s="222">
        <v>100</v>
      </c>
      <c r="S411" s="223">
        <f t="shared" si="38"/>
        <v>55372877</v>
      </c>
      <c r="T411" s="223">
        <f t="shared" si="36"/>
        <v>0</v>
      </c>
      <c r="U411" s="223">
        <v>0</v>
      </c>
      <c r="V411" s="223">
        <v>0</v>
      </c>
      <c r="W411" s="223"/>
      <c r="X411" s="223">
        <v>0</v>
      </c>
      <c r="Y411" s="223"/>
      <c r="Z411" s="223"/>
      <c r="AA411" s="223"/>
      <c r="AB411" s="223">
        <v>0</v>
      </c>
      <c r="AC411" s="223"/>
      <c r="AD411" s="223">
        <f t="shared" si="35"/>
        <v>17708900</v>
      </c>
      <c r="AE411" s="223">
        <v>13378035</v>
      </c>
      <c r="AF411" s="223">
        <v>0</v>
      </c>
      <c r="AG411" s="223">
        <v>0</v>
      </c>
      <c r="AH411" s="223">
        <v>0</v>
      </c>
      <c r="AI411" s="223"/>
      <c r="AJ411" s="223"/>
      <c r="AK411" s="223"/>
      <c r="AL411" s="223">
        <v>4330865</v>
      </c>
      <c r="AM411" s="223"/>
      <c r="AN411" s="223">
        <f t="shared" si="37"/>
        <v>18447361</v>
      </c>
      <c r="AO411" s="223">
        <v>14314497</v>
      </c>
      <c r="AP411" s="223">
        <v>0</v>
      </c>
      <c r="AQ411" s="223">
        <v>0</v>
      </c>
      <c r="AR411" s="223">
        <v>0</v>
      </c>
      <c r="AS411" s="223"/>
      <c r="AT411" s="223"/>
      <c r="AU411" s="223"/>
      <c r="AV411" s="223">
        <v>4132864</v>
      </c>
      <c r="AW411" s="223"/>
      <c r="AX411" s="223">
        <f t="shared" si="39"/>
        <v>19216616</v>
      </c>
      <c r="AY411" s="223">
        <v>15745947</v>
      </c>
      <c r="AZ411" s="223"/>
      <c r="BA411" s="223">
        <v>0</v>
      </c>
      <c r="BB411" s="223">
        <v>0</v>
      </c>
      <c r="BC411" s="223"/>
      <c r="BD411" s="223"/>
      <c r="BE411" s="223"/>
      <c r="BF411" s="223">
        <v>3470669</v>
      </c>
      <c r="BG411" s="223"/>
    </row>
    <row r="412" spans="1:59" s="234" customFormat="1" ht="39" hidden="1" x14ac:dyDescent="0.3">
      <c r="A412" s="213">
        <v>409</v>
      </c>
      <c r="B412" s="230" t="str">
        <f>[4]LT!E$7</f>
        <v>LT5. GESTIÓN TERRITORIAL COMPARTIDA PARA UNA BUENA GOBERNANZA</v>
      </c>
      <c r="C412" s="220" t="str">
        <f>[4]LA!F$20</f>
        <v>LA501. GESTIÓN PUBLICA EFECTIVA: VALLE LÍDER</v>
      </c>
      <c r="D412" s="220" t="str">
        <f>[4]Pg!$F$45</f>
        <v>Pg50102. Educación Incluyente</v>
      </c>
      <c r="E412" s="220" t="s">
        <v>5124</v>
      </c>
      <c r="F412" s="220" t="s">
        <v>5293</v>
      </c>
      <c r="G412" s="220" t="s">
        <v>847</v>
      </c>
      <c r="H412" s="220" t="s">
        <v>4789</v>
      </c>
      <c r="I412" s="220" t="s">
        <v>94</v>
      </c>
      <c r="J412" s="220"/>
      <c r="K412" s="225" t="s">
        <v>85</v>
      </c>
      <c r="L412" s="221">
        <v>124</v>
      </c>
      <c r="M412" s="221">
        <v>2019</v>
      </c>
      <c r="N412" s="221">
        <v>100</v>
      </c>
      <c r="O412" s="221">
        <v>20</v>
      </c>
      <c r="P412" s="221">
        <v>40</v>
      </c>
      <c r="Q412" s="221">
        <v>80</v>
      </c>
      <c r="R412" s="222">
        <v>100</v>
      </c>
      <c r="S412" s="223">
        <f t="shared" si="38"/>
        <v>615616105</v>
      </c>
      <c r="T412" s="223">
        <f t="shared" si="36"/>
        <v>0</v>
      </c>
      <c r="U412" s="223">
        <v>0</v>
      </c>
      <c r="V412" s="223">
        <v>0</v>
      </c>
      <c r="W412" s="223"/>
      <c r="X412" s="223">
        <v>0</v>
      </c>
      <c r="Y412" s="223"/>
      <c r="Z412" s="223"/>
      <c r="AA412" s="223"/>
      <c r="AB412" s="223">
        <v>0</v>
      </c>
      <c r="AC412" s="223"/>
      <c r="AD412" s="223">
        <f t="shared" si="35"/>
        <v>196881300</v>
      </c>
      <c r="AE412" s="223">
        <v>148732269</v>
      </c>
      <c r="AF412" s="223">
        <v>0</v>
      </c>
      <c r="AG412" s="223">
        <v>0</v>
      </c>
      <c r="AH412" s="223">
        <v>0</v>
      </c>
      <c r="AI412" s="223"/>
      <c r="AJ412" s="223"/>
      <c r="AK412" s="223"/>
      <c r="AL412" s="223">
        <v>48149031</v>
      </c>
      <c r="AM412" s="223"/>
      <c r="AN412" s="223">
        <f t="shared" si="37"/>
        <v>205091250</v>
      </c>
      <c r="AO412" s="223">
        <v>159143528</v>
      </c>
      <c r="AP412" s="223">
        <v>0</v>
      </c>
      <c r="AQ412" s="223">
        <v>0</v>
      </c>
      <c r="AR412" s="223">
        <v>0</v>
      </c>
      <c r="AS412" s="223"/>
      <c r="AT412" s="223"/>
      <c r="AU412" s="223"/>
      <c r="AV412" s="223">
        <v>45947722</v>
      </c>
      <c r="AW412" s="223"/>
      <c r="AX412" s="223">
        <f t="shared" si="39"/>
        <v>213643555</v>
      </c>
      <c r="AY412" s="223">
        <v>175057881</v>
      </c>
      <c r="AZ412" s="223"/>
      <c r="BA412" s="223">
        <v>0</v>
      </c>
      <c r="BB412" s="223">
        <v>0</v>
      </c>
      <c r="BC412" s="223"/>
      <c r="BD412" s="223"/>
      <c r="BE412" s="223"/>
      <c r="BF412" s="223">
        <v>38585674</v>
      </c>
      <c r="BG412" s="223"/>
    </row>
    <row r="413" spans="1:59" s="234" customFormat="1" ht="39" hidden="1" x14ac:dyDescent="0.3">
      <c r="A413" s="213">
        <v>410</v>
      </c>
      <c r="B413" s="230" t="str">
        <f>[4]LT!E$7</f>
        <v>LT5. GESTIÓN TERRITORIAL COMPARTIDA PARA UNA BUENA GOBERNANZA</v>
      </c>
      <c r="C413" s="220" t="str">
        <f>[4]LA!F$20</f>
        <v>LA501. GESTIÓN PUBLICA EFECTIVA: VALLE LÍDER</v>
      </c>
      <c r="D413" s="220" t="str">
        <f>[4]Pg!$F$45</f>
        <v>Pg50102. Educación Incluyente</v>
      </c>
      <c r="E413" s="220" t="s">
        <v>5124</v>
      </c>
      <c r="F413" s="220" t="s">
        <v>5293</v>
      </c>
      <c r="G413" s="220" t="s">
        <v>849</v>
      </c>
      <c r="H413" s="220" t="s">
        <v>4790</v>
      </c>
      <c r="I413" s="220" t="s">
        <v>94</v>
      </c>
      <c r="J413" s="220"/>
      <c r="K413" s="225" t="s">
        <v>85</v>
      </c>
      <c r="L413" s="221">
        <v>11</v>
      </c>
      <c r="M413" s="221">
        <v>2019</v>
      </c>
      <c r="N413" s="221">
        <v>100</v>
      </c>
      <c r="O413" s="221">
        <v>10</v>
      </c>
      <c r="P413" s="221">
        <v>30</v>
      </c>
      <c r="Q413" s="221">
        <v>90</v>
      </c>
      <c r="R413" s="222">
        <v>100</v>
      </c>
      <c r="S413" s="223">
        <f t="shared" si="38"/>
        <v>97715842</v>
      </c>
      <c r="T413" s="223">
        <f t="shared" si="36"/>
        <v>0</v>
      </c>
      <c r="U413" s="223">
        <v>0</v>
      </c>
      <c r="V413" s="223">
        <v>0</v>
      </c>
      <c r="W413" s="223"/>
      <c r="X413" s="223">
        <v>0</v>
      </c>
      <c r="Y413" s="223"/>
      <c r="Z413" s="223"/>
      <c r="AA413" s="223"/>
      <c r="AB413" s="223">
        <v>0</v>
      </c>
      <c r="AC413" s="223"/>
      <c r="AD413" s="223">
        <f t="shared" si="35"/>
        <v>31250000</v>
      </c>
      <c r="AE413" s="223">
        <v>23607541</v>
      </c>
      <c r="AF413" s="223">
        <v>0</v>
      </c>
      <c r="AG413" s="223">
        <v>0</v>
      </c>
      <c r="AH413" s="223">
        <v>0</v>
      </c>
      <c r="AI413" s="223"/>
      <c r="AJ413" s="223"/>
      <c r="AK413" s="223"/>
      <c r="AL413" s="223">
        <v>7642459</v>
      </c>
      <c r="AM413" s="223"/>
      <c r="AN413" s="223">
        <f t="shared" si="37"/>
        <v>32554167</v>
      </c>
      <c r="AO413" s="223">
        <v>25260069</v>
      </c>
      <c r="AP413" s="223">
        <v>0</v>
      </c>
      <c r="AQ413" s="223">
        <v>0</v>
      </c>
      <c r="AR413" s="223">
        <v>0</v>
      </c>
      <c r="AS413" s="223"/>
      <c r="AT413" s="223"/>
      <c r="AU413" s="223"/>
      <c r="AV413" s="223">
        <v>7294098</v>
      </c>
      <c r="AW413" s="223"/>
      <c r="AX413" s="223">
        <f t="shared" si="39"/>
        <v>33911675</v>
      </c>
      <c r="AY413" s="223">
        <v>27786076</v>
      </c>
      <c r="AZ413" s="223"/>
      <c r="BA413" s="223">
        <v>0</v>
      </c>
      <c r="BB413" s="223">
        <v>0</v>
      </c>
      <c r="BC413" s="223"/>
      <c r="BD413" s="223"/>
      <c r="BE413" s="223"/>
      <c r="BF413" s="223">
        <v>6125599</v>
      </c>
      <c r="BG413" s="223"/>
    </row>
    <row r="414" spans="1:59" s="234" customFormat="1" ht="52" hidden="1" x14ac:dyDescent="0.3">
      <c r="A414" s="213">
        <v>411</v>
      </c>
      <c r="B414" s="230" t="str">
        <f>[4]LT!E$7</f>
        <v>LT5. GESTIÓN TERRITORIAL COMPARTIDA PARA UNA BUENA GOBERNANZA</v>
      </c>
      <c r="C414" s="220" t="str">
        <f>[4]LA!F$20</f>
        <v>LA501. GESTIÓN PUBLICA EFECTIVA: VALLE LÍDER</v>
      </c>
      <c r="D414" s="220" t="str">
        <f>[4]Pg!$F$45</f>
        <v>Pg50102. Educación Incluyente</v>
      </c>
      <c r="E414" s="220" t="s">
        <v>5124</v>
      </c>
      <c r="F414" s="220" t="s">
        <v>5293</v>
      </c>
      <c r="G414" s="220" t="s">
        <v>851</v>
      </c>
      <c r="H414" s="220" t="s">
        <v>4791</v>
      </c>
      <c r="I414" s="220" t="s">
        <v>94</v>
      </c>
      <c r="J414" s="220"/>
      <c r="K414" s="225" t="s">
        <v>85</v>
      </c>
      <c r="L414" s="221">
        <v>0</v>
      </c>
      <c r="M414" s="221">
        <v>2020</v>
      </c>
      <c r="N414" s="221">
        <v>60</v>
      </c>
      <c r="O414" s="221">
        <v>20</v>
      </c>
      <c r="P414" s="221">
        <v>40</v>
      </c>
      <c r="Q414" s="221">
        <v>50</v>
      </c>
      <c r="R414" s="222">
        <v>60</v>
      </c>
      <c r="S414" s="223">
        <f t="shared" si="38"/>
        <v>19369288707</v>
      </c>
      <c r="T414" s="223">
        <f t="shared" si="36"/>
        <v>10397072225</v>
      </c>
      <c r="U414" s="223">
        <v>645768000</v>
      </c>
      <c r="V414" s="223">
        <v>6751304225</v>
      </c>
      <c r="W414" s="223"/>
      <c r="X414" s="223">
        <v>0</v>
      </c>
      <c r="Y414" s="223"/>
      <c r="Z414" s="223"/>
      <c r="AA414" s="223"/>
      <c r="AB414" s="223">
        <v>3000000000</v>
      </c>
      <c r="AC414" s="223"/>
      <c r="AD414" s="223">
        <f t="shared" si="35"/>
        <v>2365083765</v>
      </c>
      <c r="AE414" s="223">
        <v>103325645</v>
      </c>
      <c r="AF414" s="223">
        <v>2228308555</v>
      </c>
      <c r="AG414" s="223">
        <v>0</v>
      </c>
      <c r="AH414" s="223">
        <v>0</v>
      </c>
      <c r="AI414" s="223"/>
      <c r="AJ414" s="223"/>
      <c r="AK414" s="223"/>
      <c r="AL414" s="223">
        <v>33449565</v>
      </c>
      <c r="AM414" s="223"/>
      <c r="AN414" s="223">
        <f t="shared" si="37"/>
        <v>3368826905</v>
      </c>
      <c r="AO414" s="223">
        <v>110558440</v>
      </c>
      <c r="AP414" s="223">
        <v>3226348169</v>
      </c>
      <c r="AQ414" s="223">
        <v>0</v>
      </c>
      <c r="AR414" s="223">
        <v>0</v>
      </c>
      <c r="AS414" s="223"/>
      <c r="AT414" s="223"/>
      <c r="AU414" s="223"/>
      <c r="AV414" s="223">
        <v>31920296</v>
      </c>
      <c r="AW414" s="223"/>
      <c r="AX414" s="223">
        <f t="shared" si="39"/>
        <v>3238305812</v>
      </c>
      <c r="AY414" s="223">
        <v>121614285</v>
      </c>
      <c r="AZ414" s="223">
        <v>3089885713</v>
      </c>
      <c r="BA414" s="223">
        <v>0</v>
      </c>
      <c r="BB414" s="223">
        <v>0</v>
      </c>
      <c r="BC414" s="223"/>
      <c r="BD414" s="223"/>
      <c r="BE414" s="223"/>
      <c r="BF414" s="223">
        <v>26805814</v>
      </c>
      <c r="BG414" s="223"/>
    </row>
    <row r="415" spans="1:59" s="234" customFormat="1" ht="39" hidden="1" x14ac:dyDescent="0.3">
      <c r="A415" s="213">
        <v>412</v>
      </c>
      <c r="B415" s="230" t="str">
        <f>[4]LT!E$7</f>
        <v>LT5. GESTIÓN TERRITORIAL COMPARTIDA PARA UNA BUENA GOBERNANZA</v>
      </c>
      <c r="C415" s="220" t="str">
        <f>[4]LA!F$20</f>
        <v>LA501. GESTIÓN PUBLICA EFECTIVA: VALLE LÍDER</v>
      </c>
      <c r="D415" s="220" t="str">
        <f>[4]Pg!$F$45</f>
        <v>Pg50102. Educación Incluyente</v>
      </c>
      <c r="E415" s="220" t="s">
        <v>5124</v>
      </c>
      <c r="F415" s="220" t="s">
        <v>5293</v>
      </c>
      <c r="G415" s="220" t="s">
        <v>853</v>
      </c>
      <c r="H415" s="220" t="s">
        <v>4792</v>
      </c>
      <c r="I415" s="220" t="s">
        <v>94</v>
      </c>
      <c r="J415" s="220"/>
      <c r="K415" s="225" t="s">
        <v>85</v>
      </c>
      <c r="L415" s="221">
        <v>18</v>
      </c>
      <c r="M415" s="221">
        <v>2020</v>
      </c>
      <c r="N415" s="221">
        <v>60</v>
      </c>
      <c r="O415" s="221">
        <v>10</v>
      </c>
      <c r="P415" s="221">
        <v>25</v>
      </c>
      <c r="Q415" s="221">
        <v>45</v>
      </c>
      <c r="R415" s="222">
        <v>60</v>
      </c>
      <c r="S415" s="223">
        <f t="shared" si="38"/>
        <v>470480364</v>
      </c>
      <c r="T415" s="223">
        <f t="shared" si="36"/>
        <v>0</v>
      </c>
      <c r="U415" s="223">
        <v>0</v>
      </c>
      <c r="V415" s="223">
        <v>0</v>
      </c>
      <c r="W415" s="223"/>
      <c r="X415" s="223">
        <v>0</v>
      </c>
      <c r="Y415" s="223"/>
      <c r="Z415" s="223"/>
      <c r="AA415" s="223"/>
      <c r="AB415" s="223">
        <v>0</v>
      </c>
      <c r="AC415" s="223"/>
      <c r="AD415" s="223">
        <f t="shared" si="35"/>
        <v>138151154</v>
      </c>
      <c r="AE415" s="223">
        <v>100000000</v>
      </c>
      <c r="AF415" s="223">
        <v>0</v>
      </c>
      <c r="AG415" s="223">
        <v>0</v>
      </c>
      <c r="AH415" s="223">
        <v>0</v>
      </c>
      <c r="AI415" s="223"/>
      <c r="AJ415" s="223"/>
      <c r="AK415" s="223"/>
      <c r="AL415" s="223">
        <v>38151154</v>
      </c>
      <c r="AM415" s="223"/>
      <c r="AN415" s="223">
        <f t="shared" si="37"/>
        <v>162770833</v>
      </c>
      <c r="AO415" s="223">
        <v>126098265</v>
      </c>
      <c r="AP415" s="223">
        <v>0</v>
      </c>
      <c r="AQ415" s="223">
        <v>0</v>
      </c>
      <c r="AR415" s="223">
        <v>0</v>
      </c>
      <c r="AS415" s="223"/>
      <c r="AT415" s="223"/>
      <c r="AU415" s="223"/>
      <c r="AV415" s="223">
        <v>36672568</v>
      </c>
      <c r="AW415" s="223"/>
      <c r="AX415" s="223">
        <f t="shared" si="39"/>
        <v>169558377</v>
      </c>
      <c r="AY415" s="223">
        <v>138708092</v>
      </c>
      <c r="AZ415" s="223"/>
      <c r="BA415" s="223">
        <v>0</v>
      </c>
      <c r="BB415" s="223">
        <v>0</v>
      </c>
      <c r="BC415" s="223"/>
      <c r="BD415" s="223"/>
      <c r="BE415" s="223"/>
      <c r="BF415" s="223">
        <v>30850285</v>
      </c>
      <c r="BG415" s="223"/>
    </row>
    <row r="416" spans="1:59" s="234" customFormat="1" ht="65" hidden="1" x14ac:dyDescent="0.3">
      <c r="A416" s="213">
        <v>413</v>
      </c>
      <c r="B416" s="230" t="str">
        <f>[4]LT!E$7</f>
        <v>LT5. GESTIÓN TERRITORIAL COMPARTIDA PARA UNA BUENA GOBERNANZA</v>
      </c>
      <c r="C416" s="220" t="str">
        <f>[4]LA!F$20</f>
        <v>LA501. GESTIÓN PUBLICA EFECTIVA: VALLE LÍDER</v>
      </c>
      <c r="D416" s="220" t="str">
        <f>[4]Pg!$F$45</f>
        <v>Pg50102. Educación Incluyente</v>
      </c>
      <c r="E416" s="220" t="s">
        <v>5124</v>
      </c>
      <c r="F416" s="220" t="s">
        <v>5293</v>
      </c>
      <c r="G416" s="220" t="s">
        <v>1415</v>
      </c>
      <c r="H416" s="220" t="s">
        <v>4793</v>
      </c>
      <c r="I416" s="220" t="s">
        <v>94</v>
      </c>
      <c r="J416" s="220"/>
      <c r="K416" s="225" t="s">
        <v>77</v>
      </c>
      <c r="L416" s="221">
        <v>150</v>
      </c>
      <c r="M416" s="221">
        <v>2019</v>
      </c>
      <c r="N416" s="221">
        <v>150</v>
      </c>
      <c r="O416" s="221">
        <v>150</v>
      </c>
      <c r="P416" s="221">
        <v>150</v>
      </c>
      <c r="Q416" s="221">
        <v>150</v>
      </c>
      <c r="R416" s="222">
        <v>150</v>
      </c>
      <c r="S416" s="223">
        <f t="shared" si="38"/>
        <v>10000000000</v>
      </c>
      <c r="T416" s="223">
        <f t="shared" si="36"/>
        <v>0</v>
      </c>
      <c r="U416" s="223">
        <v>0</v>
      </c>
      <c r="V416" s="223">
        <v>0</v>
      </c>
      <c r="W416" s="223"/>
      <c r="X416" s="223">
        <v>0</v>
      </c>
      <c r="Y416" s="223"/>
      <c r="Z416" s="223"/>
      <c r="AA416" s="223"/>
      <c r="AB416" s="223">
        <v>0</v>
      </c>
      <c r="AC416" s="223"/>
      <c r="AD416" s="223">
        <f t="shared" si="35"/>
        <v>2500000000</v>
      </c>
      <c r="AE416" s="223">
        <v>0</v>
      </c>
      <c r="AF416" s="223">
        <v>0</v>
      </c>
      <c r="AG416" s="223">
        <v>0</v>
      </c>
      <c r="AH416" s="223">
        <v>0</v>
      </c>
      <c r="AI416" s="223"/>
      <c r="AJ416" s="223"/>
      <c r="AK416" s="223"/>
      <c r="AL416" s="223">
        <v>2500000000</v>
      </c>
      <c r="AM416" s="223"/>
      <c r="AN416" s="223">
        <f t="shared" si="37"/>
        <v>7000000000</v>
      </c>
      <c r="AO416" s="223">
        <v>0</v>
      </c>
      <c r="AP416" s="223">
        <v>0</v>
      </c>
      <c r="AQ416" s="223">
        <v>0</v>
      </c>
      <c r="AR416" s="223">
        <v>5000000000</v>
      </c>
      <c r="AS416" s="223"/>
      <c r="AT416" s="223"/>
      <c r="AU416" s="223"/>
      <c r="AV416" s="223">
        <v>2000000000</v>
      </c>
      <c r="AW416" s="223"/>
      <c r="AX416" s="223">
        <f t="shared" si="39"/>
        <v>500000000</v>
      </c>
      <c r="AY416" s="223"/>
      <c r="AZ416" s="223"/>
      <c r="BA416" s="223">
        <v>0</v>
      </c>
      <c r="BB416" s="223">
        <v>0</v>
      </c>
      <c r="BC416" s="223"/>
      <c r="BD416" s="223"/>
      <c r="BE416" s="223"/>
      <c r="BF416" s="223">
        <v>500000000</v>
      </c>
      <c r="BG416" s="223"/>
    </row>
    <row r="417" spans="1:59" s="234" customFormat="1" ht="52" hidden="1" x14ac:dyDescent="0.3">
      <c r="A417" s="213">
        <v>414</v>
      </c>
      <c r="B417" s="230" t="str">
        <f>[4]LT!E$7</f>
        <v>LT5. GESTIÓN TERRITORIAL COMPARTIDA PARA UNA BUENA GOBERNANZA</v>
      </c>
      <c r="C417" s="220" t="str">
        <f>[4]LA!F$20</f>
        <v>LA501. GESTIÓN PUBLICA EFECTIVA: VALLE LÍDER</v>
      </c>
      <c r="D417" s="220" t="str">
        <f>[4]Pg!$F$45</f>
        <v>Pg50102. Educación Incluyente</v>
      </c>
      <c r="E417" s="220" t="s">
        <v>5124</v>
      </c>
      <c r="F417" s="220" t="s">
        <v>5293</v>
      </c>
      <c r="G417" s="220" t="s">
        <v>856</v>
      </c>
      <c r="H417" s="220" t="s">
        <v>4794</v>
      </c>
      <c r="I417" s="220" t="s">
        <v>94</v>
      </c>
      <c r="J417" s="220"/>
      <c r="K417" s="225" t="s">
        <v>77</v>
      </c>
      <c r="L417" s="224">
        <v>1</v>
      </c>
      <c r="M417" s="221">
        <v>2019</v>
      </c>
      <c r="N417" s="224">
        <v>1</v>
      </c>
      <c r="O417" s="221">
        <v>100</v>
      </c>
      <c r="P417" s="221">
        <v>100</v>
      </c>
      <c r="Q417" s="221">
        <v>100</v>
      </c>
      <c r="R417" s="222">
        <v>100</v>
      </c>
      <c r="S417" s="223">
        <f t="shared" si="38"/>
        <v>4705808088</v>
      </c>
      <c r="T417" s="223">
        <f t="shared" si="36"/>
        <v>2305808088</v>
      </c>
      <c r="U417" s="223">
        <v>1305808088</v>
      </c>
      <c r="V417" s="223">
        <v>0</v>
      </c>
      <c r="W417" s="223"/>
      <c r="X417" s="223">
        <v>0</v>
      </c>
      <c r="Y417" s="223"/>
      <c r="Z417" s="223"/>
      <c r="AA417" s="223"/>
      <c r="AB417" s="223">
        <v>1000000000</v>
      </c>
      <c r="AC417" s="223"/>
      <c r="AD417" s="223">
        <f t="shared" si="35"/>
        <v>800000000</v>
      </c>
      <c r="AE417" s="223">
        <v>0</v>
      </c>
      <c r="AF417" s="223">
        <v>800000000</v>
      </c>
      <c r="AG417" s="223">
        <v>0</v>
      </c>
      <c r="AH417" s="223">
        <v>0</v>
      </c>
      <c r="AI417" s="223"/>
      <c r="AJ417" s="223"/>
      <c r="AK417" s="223"/>
      <c r="AL417" s="223">
        <v>0</v>
      </c>
      <c r="AM417" s="223"/>
      <c r="AN417" s="223">
        <f t="shared" si="37"/>
        <v>800000000</v>
      </c>
      <c r="AO417" s="223">
        <v>0</v>
      </c>
      <c r="AP417" s="223">
        <v>800000000</v>
      </c>
      <c r="AQ417" s="223">
        <v>0</v>
      </c>
      <c r="AR417" s="223">
        <v>0</v>
      </c>
      <c r="AS417" s="223"/>
      <c r="AT417" s="223"/>
      <c r="AU417" s="223"/>
      <c r="AV417" s="223">
        <v>0</v>
      </c>
      <c r="AW417" s="223"/>
      <c r="AX417" s="223">
        <f t="shared" si="39"/>
        <v>800000000</v>
      </c>
      <c r="AY417" s="223"/>
      <c r="AZ417" s="223">
        <v>800000000</v>
      </c>
      <c r="BA417" s="223">
        <v>0</v>
      </c>
      <c r="BB417" s="223">
        <v>0</v>
      </c>
      <c r="BC417" s="223"/>
      <c r="BD417" s="223"/>
      <c r="BE417" s="223"/>
      <c r="BF417" s="223">
        <v>0</v>
      </c>
      <c r="BG417" s="223"/>
    </row>
    <row r="418" spans="1:59" s="234" customFormat="1" ht="78" hidden="1" x14ac:dyDescent="0.3">
      <c r="A418" s="213">
        <v>415</v>
      </c>
      <c r="B418" s="230" t="str">
        <f>[4]LT!E$7</f>
        <v>LT5. GESTIÓN TERRITORIAL COMPARTIDA PARA UNA BUENA GOBERNANZA</v>
      </c>
      <c r="C418" s="220" t="str">
        <f>[4]LA!F$20</f>
        <v>LA501. GESTIÓN PUBLICA EFECTIVA: VALLE LÍDER</v>
      </c>
      <c r="D418" s="220" t="str">
        <f>[4]Pg!$F$45</f>
        <v>Pg50102. Educación Incluyente</v>
      </c>
      <c r="E418" s="220" t="s">
        <v>5124</v>
      </c>
      <c r="F418" s="220" t="s">
        <v>5293</v>
      </c>
      <c r="G418" s="220" t="s">
        <v>856</v>
      </c>
      <c r="H418" s="220" t="s">
        <v>4795</v>
      </c>
      <c r="I418" s="220" t="s">
        <v>94</v>
      </c>
      <c r="J418" s="220"/>
      <c r="K418" s="225" t="s">
        <v>77</v>
      </c>
      <c r="L418" s="221">
        <v>1500</v>
      </c>
      <c r="M418" s="221">
        <v>2019</v>
      </c>
      <c r="N418" s="221">
        <v>1500</v>
      </c>
      <c r="O418" s="221">
        <v>1500</v>
      </c>
      <c r="P418" s="221">
        <v>1500</v>
      </c>
      <c r="Q418" s="221">
        <v>1500</v>
      </c>
      <c r="R418" s="221">
        <v>1500</v>
      </c>
      <c r="S418" s="223">
        <f t="shared" si="38"/>
        <v>10000000000</v>
      </c>
      <c r="T418" s="223">
        <f t="shared" si="36"/>
        <v>0</v>
      </c>
      <c r="U418" s="223"/>
      <c r="V418" s="223"/>
      <c r="W418" s="223"/>
      <c r="X418" s="223"/>
      <c r="Y418" s="223"/>
      <c r="Z418" s="223"/>
      <c r="AA418" s="223"/>
      <c r="AB418" s="223"/>
      <c r="AC418" s="223"/>
      <c r="AD418" s="223">
        <f t="shared" si="35"/>
        <v>2500000000</v>
      </c>
      <c r="AE418" s="223"/>
      <c r="AF418" s="223"/>
      <c r="AG418" s="223"/>
      <c r="AH418" s="223"/>
      <c r="AI418" s="223"/>
      <c r="AJ418" s="223"/>
      <c r="AK418" s="223"/>
      <c r="AL418" s="223">
        <v>2500000000</v>
      </c>
      <c r="AM418" s="223"/>
      <c r="AN418" s="223">
        <f t="shared" si="37"/>
        <v>3000000000</v>
      </c>
      <c r="AO418" s="223"/>
      <c r="AP418" s="223"/>
      <c r="AQ418" s="223"/>
      <c r="AR418" s="223"/>
      <c r="AS418" s="223"/>
      <c r="AT418" s="223"/>
      <c r="AU418" s="223"/>
      <c r="AV418" s="223">
        <v>3000000000</v>
      </c>
      <c r="AW418" s="223"/>
      <c r="AX418" s="223">
        <f t="shared" si="39"/>
        <v>4500000000</v>
      </c>
      <c r="AY418" s="223"/>
      <c r="AZ418" s="223"/>
      <c r="BA418" s="223"/>
      <c r="BB418" s="223"/>
      <c r="BC418" s="223"/>
      <c r="BD418" s="223"/>
      <c r="BE418" s="223"/>
      <c r="BF418" s="223">
        <v>4500000000</v>
      </c>
      <c r="BG418" s="223"/>
    </row>
    <row r="419" spans="1:59" s="234" customFormat="1" ht="78" x14ac:dyDescent="0.3">
      <c r="A419" s="213">
        <v>416</v>
      </c>
      <c r="B419" s="230" t="str">
        <f>[4]LT!E$7</f>
        <v>LT5. GESTIÓN TERRITORIAL COMPARTIDA PARA UNA BUENA GOBERNANZA</v>
      </c>
      <c r="C419" s="220" t="str">
        <f>[4]LA!F$20</f>
        <v>LA501. GESTIÓN PUBLICA EFECTIVA: VALLE LÍDER</v>
      </c>
      <c r="D419" s="220" t="str">
        <f>[4]Pg!$F$46</f>
        <v>Pg50103. Autoridad Sanitaria para la Gestión de la Salud</v>
      </c>
      <c r="E419" s="220" t="s">
        <v>5125</v>
      </c>
      <c r="F419" s="220" t="s">
        <v>5294</v>
      </c>
      <c r="G419" s="220" t="s">
        <v>1416</v>
      </c>
      <c r="H419" s="220" t="s">
        <v>4796</v>
      </c>
      <c r="I419" s="220" t="s">
        <v>767</v>
      </c>
      <c r="J419" s="220"/>
      <c r="K419" s="225" t="s">
        <v>77</v>
      </c>
      <c r="L419" s="224">
        <v>1</v>
      </c>
      <c r="M419" s="221">
        <v>2019</v>
      </c>
      <c r="N419" s="224">
        <v>1</v>
      </c>
      <c r="O419" s="221">
        <v>100</v>
      </c>
      <c r="P419" s="221">
        <v>100</v>
      </c>
      <c r="Q419" s="221">
        <v>100</v>
      </c>
      <c r="R419" s="222">
        <v>100</v>
      </c>
      <c r="S419" s="223">
        <f t="shared" si="38"/>
        <v>961012200</v>
      </c>
      <c r="T419" s="223">
        <f t="shared" si="36"/>
        <v>221206608</v>
      </c>
      <c r="U419" s="223"/>
      <c r="V419" s="223"/>
      <c r="W419" s="223">
        <v>221206608</v>
      </c>
      <c r="X419" s="223"/>
      <c r="Y419" s="223"/>
      <c r="Z419" s="223"/>
      <c r="AA419" s="223"/>
      <c r="AB419" s="223"/>
      <c r="AC419" s="223"/>
      <c r="AD419" s="223">
        <f t="shared" si="35"/>
        <v>227842806</v>
      </c>
      <c r="AE419" s="223"/>
      <c r="AF419" s="223"/>
      <c r="AG419" s="223">
        <v>227842806</v>
      </c>
      <c r="AH419" s="223"/>
      <c r="AI419" s="223"/>
      <c r="AJ419" s="223"/>
      <c r="AK419" s="223"/>
      <c r="AL419" s="223"/>
      <c r="AM419" s="223"/>
      <c r="AN419" s="223">
        <f t="shared" si="37"/>
        <v>243791803</v>
      </c>
      <c r="AO419" s="223"/>
      <c r="AP419" s="223"/>
      <c r="AQ419" s="223">
        <v>243791803</v>
      </c>
      <c r="AR419" s="223"/>
      <c r="AS419" s="223"/>
      <c r="AT419" s="223"/>
      <c r="AU419" s="223"/>
      <c r="AV419" s="223"/>
      <c r="AW419" s="223"/>
      <c r="AX419" s="223">
        <f t="shared" si="39"/>
        <v>268170983</v>
      </c>
      <c r="AY419" s="223"/>
      <c r="AZ419" s="223"/>
      <c r="BA419" s="223">
        <v>268170983</v>
      </c>
      <c r="BB419" s="223"/>
      <c r="BC419" s="223"/>
      <c r="BD419" s="223"/>
      <c r="BE419" s="223"/>
      <c r="BF419" s="223">
        <v>0</v>
      </c>
      <c r="BG419" s="223"/>
    </row>
    <row r="420" spans="1:59" s="234" customFormat="1" ht="65" x14ac:dyDescent="0.3">
      <c r="A420" s="213">
        <v>417</v>
      </c>
      <c r="B420" s="230" t="str">
        <f>[4]LT!E$7</f>
        <v>LT5. GESTIÓN TERRITORIAL COMPARTIDA PARA UNA BUENA GOBERNANZA</v>
      </c>
      <c r="C420" s="220" t="str">
        <f>[4]LA!F$20</f>
        <v>LA501. GESTIÓN PUBLICA EFECTIVA: VALLE LÍDER</v>
      </c>
      <c r="D420" s="220" t="str">
        <f>[4]Pg!$F$46</f>
        <v>Pg50103. Autoridad Sanitaria para la Gestión de la Salud</v>
      </c>
      <c r="E420" s="220" t="s">
        <v>5125</v>
      </c>
      <c r="F420" s="220" t="s">
        <v>5294</v>
      </c>
      <c r="G420" s="220" t="s">
        <v>1417</v>
      </c>
      <c r="H420" s="220" t="s">
        <v>4797</v>
      </c>
      <c r="I420" s="220" t="s">
        <v>767</v>
      </c>
      <c r="J420" s="220"/>
      <c r="K420" s="225" t="s">
        <v>77</v>
      </c>
      <c r="L420" s="224">
        <v>1</v>
      </c>
      <c r="M420" s="221">
        <v>2019</v>
      </c>
      <c r="N420" s="224">
        <v>1</v>
      </c>
      <c r="O420" s="221">
        <v>100</v>
      </c>
      <c r="P420" s="221">
        <v>100</v>
      </c>
      <c r="Q420" s="221">
        <v>100</v>
      </c>
      <c r="R420" s="222">
        <v>100</v>
      </c>
      <c r="S420" s="223">
        <f t="shared" si="38"/>
        <v>409799538843</v>
      </c>
      <c r="T420" s="223">
        <f t="shared" si="36"/>
        <v>97090177687</v>
      </c>
      <c r="U420" s="223"/>
      <c r="V420" s="223">
        <v>94984540450</v>
      </c>
      <c r="W420" s="223">
        <v>482442807</v>
      </c>
      <c r="X420" s="223"/>
      <c r="Y420" s="223"/>
      <c r="Z420" s="223">
        <f>740702295+882492135</f>
        <v>1623194430</v>
      </c>
      <c r="AA420" s="223"/>
      <c r="AB420" s="223"/>
      <c r="AC420" s="223"/>
      <c r="AD420" s="223">
        <f t="shared" si="35"/>
        <v>100002883017</v>
      </c>
      <c r="AE420" s="223"/>
      <c r="AF420" s="223">
        <v>96440893115</v>
      </c>
      <c r="AG420" s="223">
        <v>1938795472</v>
      </c>
      <c r="AH420" s="223"/>
      <c r="AI420" s="223"/>
      <c r="AJ420" s="223">
        <v>1623194430</v>
      </c>
      <c r="AK420" s="223"/>
      <c r="AL420" s="223"/>
      <c r="AM420" s="223"/>
      <c r="AN420" s="223">
        <f t="shared" si="37"/>
        <v>104003084828</v>
      </c>
      <c r="AO420" s="223"/>
      <c r="AP420" s="223">
        <v>99940994020</v>
      </c>
      <c r="AQ420" s="223">
        <v>2438896378</v>
      </c>
      <c r="AR420" s="223"/>
      <c r="AS420" s="223"/>
      <c r="AT420" s="223">
        <v>1623194430</v>
      </c>
      <c r="AU420" s="223"/>
      <c r="AV420" s="223"/>
      <c r="AW420" s="223"/>
      <c r="AX420" s="223">
        <f t="shared" si="39"/>
        <v>108703393311</v>
      </c>
      <c r="AY420" s="223"/>
      <c r="AZ420" s="223">
        <v>105291148262</v>
      </c>
      <c r="BA420" s="223">
        <v>1789050619</v>
      </c>
      <c r="BB420" s="223"/>
      <c r="BC420" s="223"/>
      <c r="BD420" s="223">
        <v>1623194430</v>
      </c>
      <c r="BE420" s="223"/>
      <c r="BF420" s="223">
        <v>0</v>
      </c>
      <c r="BG420" s="223"/>
    </row>
    <row r="421" spans="1:59" s="234" customFormat="1" ht="78" x14ac:dyDescent="0.3">
      <c r="A421" s="213">
        <v>418</v>
      </c>
      <c r="B421" s="230" t="str">
        <f>[4]LT!E$7</f>
        <v>LT5. GESTIÓN TERRITORIAL COMPARTIDA PARA UNA BUENA GOBERNANZA</v>
      </c>
      <c r="C421" s="220" t="str">
        <f>[4]LA!F$20</f>
        <v>LA501. GESTIÓN PUBLICA EFECTIVA: VALLE LÍDER</v>
      </c>
      <c r="D421" s="220" t="str">
        <f>[4]Pg!$F$46</f>
        <v>Pg50103. Autoridad Sanitaria para la Gestión de la Salud</v>
      </c>
      <c r="E421" s="220" t="s">
        <v>5126</v>
      </c>
      <c r="F421" s="220" t="s">
        <v>5295</v>
      </c>
      <c r="G421" s="220" t="s">
        <v>1419</v>
      </c>
      <c r="H421" s="220" t="s">
        <v>4798</v>
      </c>
      <c r="I421" s="220" t="s">
        <v>767</v>
      </c>
      <c r="J421" s="220"/>
      <c r="K421" s="225" t="s">
        <v>77</v>
      </c>
      <c r="L421" s="224">
        <v>1</v>
      </c>
      <c r="M421" s="221">
        <v>2019</v>
      </c>
      <c r="N421" s="224">
        <v>1</v>
      </c>
      <c r="O421" s="221">
        <v>100</v>
      </c>
      <c r="P421" s="221">
        <v>100</v>
      </c>
      <c r="Q421" s="221">
        <v>100</v>
      </c>
      <c r="R421" s="222">
        <v>100</v>
      </c>
      <c r="S421" s="223">
        <f t="shared" si="38"/>
        <v>3718743633</v>
      </c>
      <c r="T421" s="223">
        <f t="shared" si="36"/>
        <v>855983582</v>
      </c>
      <c r="U421" s="223"/>
      <c r="V421" s="223"/>
      <c r="W421" s="223">
        <v>855983582</v>
      </c>
      <c r="X421" s="223"/>
      <c r="Y421" s="223"/>
      <c r="Z421" s="223"/>
      <c r="AA421" s="223"/>
      <c r="AB421" s="223"/>
      <c r="AC421" s="223"/>
      <c r="AD421" s="223">
        <f t="shared" si="35"/>
        <v>881663089</v>
      </c>
      <c r="AE421" s="223"/>
      <c r="AF421" s="223"/>
      <c r="AG421" s="223">
        <v>881663089</v>
      </c>
      <c r="AH421" s="223"/>
      <c r="AI421" s="223"/>
      <c r="AJ421" s="223"/>
      <c r="AK421" s="223"/>
      <c r="AL421" s="223"/>
      <c r="AM421" s="223"/>
      <c r="AN421" s="223">
        <f t="shared" si="37"/>
        <v>943379506</v>
      </c>
      <c r="AO421" s="223"/>
      <c r="AP421" s="223"/>
      <c r="AQ421" s="223">
        <v>943379506</v>
      </c>
      <c r="AR421" s="223"/>
      <c r="AS421" s="223"/>
      <c r="AT421" s="223"/>
      <c r="AU421" s="223"/>
      <c r="AV421" s="223"/>
      <c r="AW421" s="223"/>
      <c r="AX421" s="223">
        <f t="shared" si="39"/>
        <v>1037717456</v>
      </c>
      <c r="AY421" s="223"/>
      <c r="AZ421" s="223"/>
      <c r="BA421" s="223">
        <v>1037717456</v>
      </c>
      <c r="BB421" s="223"/>
      <c r="BC421" s="223"/>
      <c r="BD421" s="223"/>
      <c r="BE421" s="223"/>
      <c r="BF421" s="223">
        <v>0</v>
      </c>
      <c r="BG421" s="223"/>
    </row>
    <row r="422" spans="1:59" s="234" customFormat="1" ht="78" x14ac:dyDescent="0.3">
      <c r="A422" s="213">
        <v>419</v>
      </c>
      <c r="B422" s="230" t="str">
        <f>[4]LT!E$7</f>
        <v>LT5. GESTIÓN TERRITORIAL COMPARTIDA PARA UNA BUENA GOBERNANZA</v>
      </c>
      <c r="C422" s="220" t="str">
        <f>[4]LA!F$20</f>
        <v>LA501. GESTIÓN PUBLICA EFECTIVA: VALLE LÍDER</v>
      </c>
      <c r="D422" s="220" t="str">
        <f>[4]Pg!$F$46</f>
        <v>Pg50103. Autoridad Sanitaria para la Gestión de la Salud</v>
      </c>
      <c r="E422" s="220" t="s">
        <v>5126</v>
      </c>
      <c r="F422" s="220" t="s">
        <v>5295</v>
      </c>
      <c r="G422" s="220" t="s">
        <v>1420</v>
      </c>
      <c r="H422" s="220" t="s">
        <v>4799</v>
      </c>
      <c r="I422" s="220" t="s">
        <v>767</v>
      </c>
      <c r="J422" s="220"/>
      <c r="K422" s="225" t="s">
        <v>77</v>
      </c>
      <c r="L422" s="224">
        <v>1</v>
      </c>
      <c r="M422" s="221">
        <v>2019</v>
      </c>
      <c r="N422" s="224">
        <v>1</v>
      </c>
      <c r="O422" s="221">
        <v>100</v>
      </c>
      <c r="P422" s="221">
        <v>100</v>
      </c>
      <c r="Q422" s="221">
        <v>100</v>
      </c>
      <c r="R422" s="222">
        <v>100</v>
      </c>
      <c r="S422" s="223">
        <f t="shared" si="38"/>
        <v>1137276756</v>
      </c>
      <c r="T422" s="223">
        <f t="shared" si="36"/>
        <v>261779334</v>
      </c>
      <c r="U422" s="223"/>
      <c r="V422" s="223"/>
      <c r="W422" s="223">
        <v>261779334</v>
      </c>
      <c r="X422" s="223"/>
      <c r="Y422" s="223"/>
      <c r="Z422" s="223"/>
      <c r="AA422" s="223"/>
      <c r="AB422" s="223"/>
      <c r="AC422" s="223"/>
      <c r="AD422" s="223">
        <f t="shared" si="35"/>
        <v>269632714</v>
      </c>
      <c r="AE422" s="223"/>
      <c r="AF422" s="223"/>
      <c r="AG422" s="223">
        <v>269632714</v>
      </c>
      <c r="AH422" s="223"/>
      <c r="AI422" s="223"/>
      <c r="AJ422" s="223"/>
      <c r="AK422" s="223"/>
      <c r="AL422" s="223"/>
      <c r="AM422" s="223"/>
      <c r="AN422" s="223">
        <f t="shared" si="37"/>
        <v>288507004</v>
      </c>
      <c r="AO422" s="223"/>
      <c r="AP422" s="223"/>
      <c r="AQ422" s="223">
        <v>288507004</v>
      </c>
      <c r="AR422" s="223"/>
      <c r="AS422" s="223"/>
      <c r="AT422" s="223"/>
      <c r="AU422" s="223"/>
      <c r="AV422" s="223"/>
      <c r="AW422" s="223"/>
      <c r="AX422" s="223">
        <f t="shared" si="39"/>
        <v>317357704</v>
      </c>
      <c r="AY422" s="223"/>
      <c r="AZ422" s="223"/>
      <c r="BA422" s="223">
        <v>317357704</v>
      </c>
      <c r="BB422" s="223"/>
      <c r="BC422" s="223"/>
      <c r="BD422" s="223"/>
      <c r="BE422" s="223"/>
      <c r="BF422" s="223">
        <v>0</v>
      </c>
      <c r="BG422" s="223"/>
    </row>
    <row r="423" spans="1:59" s="234" customFormat="1" ht="78" x14ac:dyDescent="0.3">
      <c r="A423" s="213">
        <v>420</v>
      </c>
      <c r="B423" s="230" t="str">
        <f>[4]LT!E$7</f>
        <v>LT5. GESTIÓN TERRITORIAL COMPARTIDA PARA UNA BUENA GOBERNANZA</v>
      </c>
      <c r="C423" s="220" t="str">
        <f>[4]LA!F$20</f>
        <v>LA501. GESTIÓN PUBLICA EFECTIVA: VALLE LÍDER</v>
      </c>
      <c r="D423" s="220" t="str">
        <f>[4]Pg!$F$46</f>
        <v>Pg50103. Autoridad Sanitaria para la Gestión de la Salud</v>
      </c>
      <c r="E423" s="220" t="s">
        <v>5126</v>
      </c>
      <c r="F423" s="220" t="s">
        <v>5295</v>
      </c>
      <c r="G423" s="220" t="s">
        <v>860</v>
      </c>
      <c r="H423" s="220" t="s">
        <v>4800</v>
      </c>
      <c r="I423" s="220" t="s">
        <v>767</v>
      </c>
      <c r="J423" s="220"/>
      <c r="K423" s="225" t="s">
        <v>77</v>
      </c>
      <c r="L423" s="224">
        <v>1</v>
      </c>
      <c r="M423" s="221">
        <v>2019</v>
      </c>
      <c r="N423" s="224">
        <v>1</v>
      </c>
      <c r="O423" s="221">
        <v>100</v>
      </c>
      <c r="P423" s="221">
        <v>100</v>
      </c>
      <c r="Q423" s="221">
        <v>100</v>
      </c>
      <c r="R423" s="222">
        <v>100</v>
      </c>
      <c r="S423" s="223">
        <f t="shared" si="38"/>
        <v>903123453</v>
      </c>
      <c r="T423" s="223">
        <f t="shared" si="36"/>
        <v>207881727</v>
      </c>
      <c r="U423" s="223"/>
      <c r="V423" s="223"/>
      <c r="W423" s="223">
        <v>207881727</v>
      </c>
      <c r="X423" s="223"/>
      <c r="Y423" s="223"/>
      <c r="Z423" s="223"/>
      <c r="AA423" s="223"/>
      <c r="AB423" s="223"/>
      <c r="AC423" s="223"/>
      <c r="AD423" s="223">
        <f t="shared" si="35"/>
        <v>214118179</v>
      </c>
      <c r="AE423" s="223"/>
      <c r="AF423" s="223"/>
      <c r="AG423" s="223">
        <v>214118179</v>
      </c>
      <c r="AH423" s="223"/>
      <c r="AI423" s="223"/>
      <c r="AJ423" s="223"/>
      <c r="AK423" s="223"/>
      <c r="AL423" s="223"/>
      <c r="AM423" s="223"/>
      <c r="AN423" s="223">
        <f t="shared" si="37"/>
        <v>229106451</v>
      </c>
      <c r="AO423" s="223"/>
      <c r="AP423" s="223"/>
      <c r="AQ423" s="223">
        <v>229106451</v>
      </c>
      <c r="AR423" s="223"/>
      <c r="AS423" s="223"/>
      <c r="AT423" s="223"/>
      <c r="AU423" s="223"/>
      <c r="AV423" s="223"/>
      <c r="AW423" s="223"/>
      <c r="AX423" s="223">
        <f t="shared" si="39"/>
        <v>252017096</v>
      </c>
      <c r="AY423" s="223"/>
      <c r="AZ423" s="223"/>
      <c r="BA423" s="223">
        <v>252017096</v>
      </c>
      <c r="BB423" s="223"/>
      <c r="BC423" s="223"/>
      <c r="BD423" s="223"/>
      <c r="BE423" s="223"/>
      <c r="BF423" s="223">
        <v>0</v>
      </c>
      <c r="BG423" s="223"/>
    </row>
    <row r="424" spans="1:59" s="234" customFormat="1" ht="91" x14ac:dyDescent="0.3">
      <c r="A424" s="213">
        <v>421</v>
      </c>
      <c r="B424" s="230" t="str">
        <f>[4]LT!E$7</f>
        <v>LT5. GESTIÓN TERRITORIAL COMPARTIDA PARA UNA BUENA GOBERNANZA</v>
      </c>
      <c r="C424" s="220" t="str">
        <f>[4]LA!F$20</f>
        <v>LA501. GESTIÓN PUBLICA EFECTIVA: VALLE LÍDER</v>
      </c>
      <c r="D424" s="220" t="str">
        <f>[4]Pg!$F$46</f>
        <v>Pg50103. Autoridad Sanitaria para la Gestión de la Salud</v>
      </c>
      <c r="E424" s="220" t="s">
        <v>5127</v>
      </c>
      <c r="F424" s="220" t="s">
        <v>5296</v>
      </c>
      <c r="G424" s="220" t="s">
        <v>862</v>
      </c>
      <c r="H424" s="220" t="s">
        <v>4801</v>
      </c>
      <c r="I424" s="220" t="s">
        <v>767</v>
      </c>
      <c r="J424" s="220"/>
      <c r="K424" s="225" t="s">
        <v>85</v>
      </c>
      <c r="L424" s="224">
        <v>1</v>
      </c>
      <c r="M424" s="221">
        <v>2019</v>
      </c>
      <c r="N424" s="224">
        <v>1</v>
      </c>
      <c r="O424" s="221">
        <v>25</v>
      </c>
      <c r="P424" s="221">
        <v>50</v>
      </c>
      <c r="Q424" s="221">
        <v>75</v>
      </c>
      <c r="R424" s="222">
        <v>100</v>
      </c>
      <c r="S424" s="223">
        <f t="shared" si="38"/>
        <v>245151365513.23712</v>
      </c>
      <c r="T424" s="223">
        <f t="shared" si="36"/>
        <v>86010541177</v>
      </c>
      <c r="U424" s="223"/>
      <c r="V424" s="223">
        <f>31168576773+12814000000</f>
        <v>43982576773</v>
      </c>
      <c r="W424" s="223">
        <f>30453434300+1607848022-1466575762-7780667402</f>
        <v>22814039158</v>
      </c>
      <c r="X424" s="223"/>
      <c r="Y424" s="223"/>
      <c r="Z424" s="223">
        <f>17715868171+1190800000+307257075</f>
        <v>19213925246</v>
      </c>
      <c r="AA424" s="223"/>
      <c r="AB424" s="223"/>
      <c r="AC424" s="223"/>
      <c r="AD424" s="223">
        <f t="shared" si="35"/>
        <v>50510642008</v>
      </c>
      <c r="AE424" s="223"/>
      <c r="AF424" s="223">
        <v>31907481125</v>
      </c>
      <c r="AG424" s="223">
        <f>14510481799-1510573035+4757915525</f>
        <v>17757824289</v>
      </c>
      <c r="AH424" s="223"/>
      <c r="AI424" s="223"/>
      <c r="AJ424" s="223">
        <f>1190800000-725463406+380000000</f>
        <v>845336594</v>
      </c>
      <c r="AK424" s="223"/>
      <c r="AL424" s="223"/>
      <c r="AM424" s="223"/>
      <c r="AN424" s="223">
        <f t="shared" si="37"/>
        <v>51870135041.441696</v>
      </c>
      <c r="AO424" s="223"/>
      <c r="AP424" s="223">
        <v>33683314586</v>
      </c>
      <c r="AQ424" s="223">
        <f>16197793421.4417+480646229+516230362</f>
        <v>17194670012.4417</v>
      </c>
      <c r="AR424" s="223"/>
      <c r="AS424" s="223"/>
      <c r="AT424" s="223">
        <f>1190800000-588649557+390000000</f>
        <v>992150443</v>
      </c>
      <c r="AU424" s="223"/>
      <c r="AV424" s="223"/>
      <c r="AW424" s="223"/>
      <c r="AX424" s="223">
        <f t="shared" si="39"/>
        <v>56760047286.795395</v>
      </c>
      <c r="AY424" s="223"/>
      <c r="AZ424" s="223">
        <v>36397802875</v>
      </c>
      <c r="BA424" s="223">
        <f>19001194409.7954-1777944462+1994508715</f>
        <v>19217758662.795399</v>
      </c>
      <c r="BB424" s="223"/>
      <c r="BC424" s="223"/>
      <c r="BD424" s="223">
        <f>1190800000-446314251+400000000</f>
        <v>1144485749</v>
      </c>
      <c r="BE424" s="223"/>
      <c r="BF424" s="223"/>
      <c r="BG424" s="223"/>
    </row>
    <row r="425" spans="1:59" s="234" customFormat="1" ht="91" x14ac:dyDescent="0.3">
      <c r="A425" s="213">
        <v>422</v>
      </c>
      <c r="B425" s="230" t="str">
        <f>[4]LT!E$7</f>
        <v>LT5. GESTIÓN TERRITORIAL COMPARTIDA PARA UNA BUENA GOBERNANZA</v>
      </c>
      <c r="C425" s="220" t="str">
        <f>[4]LA!F$20</f>
        <v>LA501. GESTIÓN PUBLICA EFECTIVA: VALLE LÍDER</v>
      </c>
      <c r="D425" s="220" t="str">
        <f>[4]Pg!$F$46</f>
        <v>Pg50103. Autoridad Sanitaria para la Gestión de la Salud</v>
      </c>
      <c r="E425" s="220" t="s">
        <v>5127</v>
      </c>
      <c r="F425" s="220" t="s">
        <v>5296</v>
      </c>
      <c r="G425" s="220" t="s">
        <v>1421</v>
      </c>
      <c r="H425" s="220" t="s">
        <v>4802</v>
      </c>
      <c r="I425" s="220" t="s">
        <v>767</v>
      </c>
      <c r="J425" s="220"/>
      <c r="K425" s="225" t="s">
        <v>85</v>
      </c>
      <c r="L425" s="224">
        <v>1</v>
      </c>
      <c r="M425" s="221">
        <v>2019</v>
      </c>
      <c r="N425" s="224">
        <v>1</v>
      </c>
      <c r="O425" s="221">
        <v>25</v>
      </c>
      <c r="P425" s="221">
        <v>50</v>
      </c>
      <c r="Q425" s="221">
        <v>75</v>
      </c>
      <c r="R425" s="222">
        <v>100</v>
      </c>
      <c r="S425" s="223">
        <f t="shared" si="38"/>
        <v>14208006186</v>
      </c>
      <c r="T425" s="223">
        <f t="shared" si="36"/>
        <v>3500591838</v>
      </c>
      <c r="U425" s="223"/>
      <c r="V425" s="223">
        <v>1469322172</v>
      </c>
      <c r="W425" s="223">
        <v>2031269666</v>
      </c>
      <c r="X425" s="223"/>
      <c r="Y425" s="223"/>
      <c r="Z425" s="223"/>
      <c r="AA425" s="223"/>
      <c r="AB425" s="223"/>
      <c r="AC425" s="223"/>
      <c r="AD425" s="223">
        <f t="shared" si="35"/>
        <v>3605609593</v>
      </c>
      <c r="AE425" s="223"/>
      <c r="AF425" s="223">
        <v>1521831050</v>
      </c>
      <c r="AG425" s="223">
        <v>2083778543</v>
      </c>
      <c r="AH425" s="223"/>
      <c r="AI425" s="223"/>
      <c r="AJ425" s="223"/>
      <c r="AK425" s="223"/>
      <c r="AL425" s="223"/>
      <c r="AM425" s="223"/>
      <c r="AN425" s="223">
        <f t="shared" si="37"/>
        <v>2858002264</v>
      </c>
      <c r="AO425" s="223"/>
      <c r="AP425" s="223">
        <v>1648027385</v>
      </c>
      <c r="AQ425" s="223">
        <v>1209974879</v>
      </c>
      <c r="AR425" s="223"/>
      <c r="AS425" s="223"/>
      <c r="AT425" s="223"/>
      <c r="AU425" s="223"/>
      <c r="AV425" s="223"/>
      <c r="AW425" s="223"/>
      <c r="AX425" s="223">
        <f t="shared" si="39"/>
        <v>4243802491</v>
      </c>
      <c r="AY425" s="223"/>
      <c r="AZ425" s="223">
        <v>1840927499</v>
      </c>
      <c r="BA425" s="223">
        <v>2402874992</v>
      </c>
      <c r="BB425" s="223"/>
      <c r="BC425" s="223"/>
      <c r="BD425" s="223"/>
      <c r="BE425" s="223"/>
      <c r="BF425" s="223">
        <v>0</v>
      </c>
      <c r="BG425" s="223"/>
    </row>
    <row r="426" spans="1:59" s="234" customFormat="1" ht="156" x14ac:dyDescent="0.3">
      <c r="A426" s="213">
        <v>423</v>
      </c>
      <c r="B426" s="230" t="str">
        <f>[4]LT!E$7</f>
        <v>LT5. GESTIÓN TERRITORIAL COMPARTIDA PARA UNA BUENA GOBERNANZA</v>
      </c>
      <c r="C426" s="220" t="str">
        <f>[4]LA!F$20</f>
        <v>LA501. GESTIÓN PUBLICA EFECTIVA: VALLE LÍDER</v>
      </c>
      <c r="D426" s="220" t="str">
        <f>[4]Pg!$F$46</f>
        <v>Pg50103. Autoridad Sanitaria para la Gestión de la Salud</v>
      </c>
      <c r="E426" s="220" t="s">
        <v>5128</v>
      </c>
      <c r="F426" s="220" t="s">
        <v>5297</v>
      </c>
      <c r="G426" s="220" t="s">
        <v>864</v>
      </c>
      <c r="H426" s="220" t="s">
        <v>4803</v>
      </c>
      <c r="I426" s="220" t="s">
        <v>767</v>
      </c>
      <c r="J426" s="220"/>
      <c r="K426" s="225" t="s">
        <v>85</v>
      </c>
      <c r="L426" s="224">
        <v>0.75</v>
      </c>
      <c r="M426" s="221">
        <v>2019</v>
      </c>
      <c r="N426" s="224">
        <v>0.8</v>
      </c>
      <c r="O426" s="221">
        <v>80</v>
      </c>
      <c r="P426" s="221">
        <v>80</v>
      </c>
      <c r="Q426" s="221">
        <v>80</v>
      </c>
      <c r="R426" s="222">
        <v>80</v>
      </c>
      <c r="S426" s="223">
        <f t="shared" si="38"/>
        <v>5679197426</v>
      </c>
      <c r="T426" s="223">
        <f t="shared" si="36"/>
        <v>1422332935</v>
      </c>
      <c r="U426" s="223"/>
      <c r="V426" s="223">
        <v>1422332935</v>
      </c>
      <c r="W426" s="223"/>
      <c r="X426" s="223"/>
      <c r="Y426" s="223"/>
      <c r="Z426" s="223"/>
      <c r="AA426" s="223"/>
      <c r="AB426" s="223"/>
      <c r="AC426" s="223"/>
      <c r="AD426" s="223">
        <f t="shared" si="35"/>
        <v>1465002923</v>
      </c>
      <c r="AE426" s="223"/>
      <c r="AF426" s="223"/>
      <c r="AG426" s="223">
        <v>1465002923</v>
      </c>
      <c r="AH426" s="223"/>
      <c r="AI426" s="223"/>
      <c r="AJ426" s="223"/>
      <c r="AK426" s="223"/>
      <c r="AL426" s="223"/>
      <c r="AM426" s="223"/>
      <c r="AN426" s="223">
        <f t="shared" si="37"/>
        <v>1067553128</v>
      </c>
      <c r="AO426" s="223"/>
      <c r="AP426" s="223"/>
      <c r="AQ426" s="223">
        <v>1067553128</v>
      </c>
      <c r="AR426" s="223"/>
      <c r="AS426" s="223"/>
      <c r="AT426" s="223"/>
      <c r="AU426" s="223"/>
      <c r="AV426" s="223"/>
      <c r="AW426" s="223"/>
      <c r="AX426" s="223">
        <f t="shared" si="39"/>
        <v>1724308440</v>
      </c>
      <c r="AY426" s="223"/>
      <c r="AZ426" s="223"/>
      <c r="BA426" s="223">
        <v>1724308440</v>
      </c>
      <c r="BB426" s="223"/>
      <c r="BC426" s="223"/>
      <c r="BD426" s="223"/>
      <c r="BE426" s="223"/>
      <c r="BF426" s="223">
        <v>0</v>
      </c>
      <c r="BG426" s="223"/>
    </row>
    <row r="427" spans="1:59" s="234" customFormat="1" ht="156" x14ac:dyDescent="0.3">
      <c r="A427" s="213">
        <v>424</v>
      </c>
      <c r="B427" s="230" t="str">
        <f>[4]LT!E$7</f>
        <v>LT5. GESTIÓN TERRITORIAL COMPARTIDA PARA UNA BUENA GOBERNANZA</v>
      </c>
      <c r="C427" s="220" t="str">
        <f>[4]LA!F$20</f>
        <v>LA501. GESTIÓN PUBLICA EFECTIVA: VALLE LÍDER</v>
      </c>
      <c r="D427" s="220" t="str">
        <f>[4]Pg!$F$46</f>
        <v>Pg50103. Autoridad Sanitaria para la Gestión de la Salud</v>
      </c>
      <c r="E427" s="220" t="s">
        <v>5128</v>
      </c>
      <c r="F427" s="220" t="s">
        <v>5297</v>
      </c>
      <c r="G427" s="220" t="s">
        <v>1422</v>
      </c>
      <c r="H427" s="220" t="s">
        <v>4804</v>
      </c>
      <c r="I427" s="220" t="s">
        <v>767</v>
      </c>
      <c r="J427" s="220"/>
      <c r="K427" s="225" t="s">
        <v>85</v>
      </c>
      <c r="L427" s="224">
        <v>1</v>
      </c>
      <c r="M427" s="221">
        <v>2019</v>
      </c>
      <c r="N427" s="224">
        <v>1</v>
      </c>
      <c r="O427" s="221">
        <v>20</v>
      </c>
      <c r="P427" s="221">
        <v>50</v>
      </c>
      <c r="Q427" s="221">
        <v>80</v>
      </c>
      <c r="R427" s="222">
        <v>100</v>
      </c>
      <c r="S427" s="223">
        <f t="shared" si="38"/>
        <v>6434853679</v>
      </c>
      <c r="T427" s="223">
        <f t="shared" si="36"/>
        <v>1619304734</v>
      </c>
      <c r="U427" s="223"/>
      <c r="V427" s="223"/>
      <c r="W427" s="223">
        <v>1619304734</v>
      </c>
      <c r="X427" s="223"/>
      <c r="Y427" s="223"/>
      <c r="Z427" s="223"/>
      <c r="AA427" s="223"/>
      <c r="AB427" s="223"/>
      <c r="AC427" s="223"/>
      <c r="AD427" s="223">
        <f t="shared" si="35"/>
        <v>1667813876</v>
      </c>
      <c r="AE427" s="223"/>
      <c r="AF427" s="223"/>
      <c r="AG427" s="223">
        <v>1667813876</v>
      </c>
      <c r="AH427" s="223"/>
      <c r="AI427" s="223"/>
      <c r="AJ427" s="223"/>
      <c r="AK427" s="223"/>
      <c r="AL427" s="223"/>
      <c r="AM427" s="223"/>
      <c r="AN427" s="223">
        <f t="shared" si="37"/>
        <v>1184635747</v>
      </c>
      <c r="AO427" s="223"/>
      <c r="AP427" s="223"/>
      <c r="AQ427" s="223">
        <v>1184635747</v>
      </c>
      <c r="AR427" s="223"/>
      <c r="AS427" s="223"/>
      <c r="AT427" s="223"/>
      <c r="AU427" s="223"/>
      <c r="AV427" s="223"/>
      <c r="AW427" s="223"/>
      <c r="AX427" s="223">
        <f t="shared" si="39"/>
        <v>1963099322</v>
      </c>
      <c r="AY427" s="223"/>
      <c r="AZ427" s="223"/>
      <c r="BA427" s="223">
        <v>1963099322</v>
      </c>
      <c r="BB427" s="223"/>
      <c r="BC427" s="223"/>
      <c r="BD427" s="223"/>
      <c r="BE427" s="223"/>
      <c r="BF427" s="223">
        <v>0</v>
      </c>
      <c r="BG427" s="223"/>
    </row>
    <row r="428" spans="1:59" s="234" customFormat="1" ht="156" x14ac:dyDescent="0.3">
      <c r="A428" s="213">
        <v>425</v>
      </c>
      <c r="B428" s="230" t="str">
        <f>[4]LT!E$7</f>
        <v>LT5. GESTIÓN TERRITORIAL COMPARTIDA PARA UNA BUENA GOBERNANZA</v>
      </c>
      <c r="C428" s="220" t="str">
        <f>[4]LA!F$20</f>
        <v>LA501. GESTIÓN PUBLICA EFECTIVA: VALLE LÍDER</v>
      </c>
      <c r="D428" s="220" t="str">
        <f>[4]Pg!$F$46</f>
        <v>Pg50103. Autoridad Sanitaria para la Gestión de la Salud</v>
      </c>
      <c r="E428" s="220" t="s">
        <v>5128</v>
      </c>
      <c r="F428" s="220" t="s">
        <v>5297</v>
      </c>
      <c r="G428" s="220" t="s">
        <v>865</v>
      </c>
      <c r="H428" s="220" t="s">
        <v>4805</v>
      </c>
      <c r="I428" s="220" t="s">
        <v>767</v>
      </c>
      <c r="J428" s="220"/>
      <c r="K428" s="225" t="s">
        <v>77</v>
      </c>
      <c r="L428" s="224">
        <v>0.9</v>
      </c>
      <c r="M428" s="221">
        <v>2019</v>
      </c>
      <c r="N428" s="224">
        <v>0.9</v>
      </c>
      <c r="O428" s="221">
        <v>90</v>
      </c>
      <c r="P428" s="221">
        <v>90</v>
      </c>
      <c r="Q428" s="221">
        <v>90</v>
      </c>
      <c r="R428" s="221">
        <v>90</v>
      </c>
      <c r="S428" s="223">
        <f t="shared" si="38"/>
        <v>6334923679</v>
      </c>
      <c r="T428" s="223">
        <f t="shared" si="36"/>
        <v>1619304734</v>
      </c>
      <c r="U428" s="223"/>
      <c r="V428" s="223"/>
      <c r="W428" s="223">
        <v>1619304734</v>
      </c>
      <c r="X428" s="223"/>
      <c r="Y428" s="223"/>
      <c r="Z428" s="223"/>
      <c r="AA428" s="223"/>
      <c r="AB428" s="223"/>
      <c r="AC428" s="223"/>
      <c r="AD428" s="223">
        <f t="shared" si="35"/>
        <v>1667883876</v>
      </c>
      <c r="AE428" s="223"/>
      <c r="AF428" s="223"/>
      <c r="AG428" s="223">
        <v>1667883876</v>
      </c>
      <c r="AH428" s="223"/>
      <c r="AI428" s="223"/>
      <c r="AJ428" s="223"/>
      <c r="AK428" s="223"/>
      <c r="AL428" s="223"/>
      <c r="AM428" s="223"/>
      <c r="AN428" s="223">
        <f t="shared" si="37"/>
        <v>1084635747</v>
      </c>
      <c r="AO428" s="223"/>
      <c r="AP428" s="223"/>
      <c r="AQ428" s="223">
        <v>1084635747</v>
      </c>
      <c r="AR428" s="223"/>
      <c r="AS428" s="223"/>
      <c r="AT428" s="223"/>
      <c r="AU428" s="223"/>
      <c r="AV428" s="223"/>
      <c r="AW428" s="223"/>
      <c r="AX428" s="223">
        <f t="shared" si="39"/>
        <v>1963099322</v>
      </c>
      <c r="AY428" s="223"/>
      <c r="AZ428" s="223"/>
      <c r="BA428" s="223">
        <v>1963099322</v>
      </c>
      <c r="BB428" s="223"/>
      <c r="BC428" s="223"/>
      <c r="BD428" s="223"/>
      <c r="BE428" s="223"/>
      <c r="BF428" s="223">
        <v>0</v>
      </c>
      <c r="BG428" s="223"/>
    </row>
    <row r="429" spans="1:59" s="234" customFormat="1" ht="104" x14ac:dyDescent="0.3">
      <c r="A429" s="213">
        <v>426</v>
      </c>
      <c r="B429" s="230" t="str">
        <f>[4]LT!E$7</f>
        <v>LT5. GESTIÓN TERRITORIAL COMPARTIDA PARA UNA BUENA GOBERNANZA</v>
      </c>
      <c r="C429" s="220" t="str">
        <f>[4]LA!F$20</f>
        <v>LA501. GESTIÓN PUBLICA EFECTIVA: VALLE LÍDER</v>
      </c>
      <c r="D429" s="220" t="str">
        <f>[4]Pg!$F$46</f>
        <v>Pg50103. Autoridad Sanitaria para la Gestión de la Salud</v>
      </c>
      <c r="E429" s="220" t="s">
        <v>5129</v>
      </c>
      <c r="F429" s="220" t="s">
        <v>5297</v>
      </c>
      <c r="G429" s="220" t="s">
        <v>866</v>
      </c>
      <c r="H429" s="220" t="s">
        <v>4806</v>
      </c>
      <c r="I429" s="220" t="s">
        <v>767</v>
      </c>
      <c r="J429" s="220"/>
      <c r="K429" s="225" t="s">
        <v>85</v>
      </c>
      <c r="L429" s="224">
        <v>1</v>
      </c>
      <c r="M429" s="221">
        <v>2019</v>
      </c>
      <c r="N429" s="224">
        <v>1</v>
      </c>
      <c r="O429" s="221">
        <v>25</v>
      </c>
      <c r="P429" s="221">
        <v>50</v>
      </c>
      <c r="Q429" s="221">
        <v>75</v>
      </c>
      <c r="R429" s="222">
        <v>100</v>
      </c>
      <c r="S429" s="223">
        <f t="shared" si="38"/>
        <v>2921770029</v>
      </c>
      <c r="T429" s="223">
        <f t="shared" si="36"/>
        <v>672558559</v>
      </c>
      <c r="U429" s="223"/>
      <c r="V429" s="223"/>
      <c r="W429" s="223">
        <v>672558559</v>
      </c>
      <c r="X429" s="223"/>
      <c r="Y429" s="223"/>
      <c r="Z429" s="223"/>
      <c r="AA429" s="223"/>
      <c r="AB429" s="223"/>
      <c r="AC429" s="223"/>
      <c r="AD429" s="223">
        <f t="shared" si="35"/>
        <v>692735285</v>
      </c>
      <c r="AE429" s="223"/>
      <c r="AF429" s="223"/>
      <c r="AG429" s="223">
        <v>692735285</v>
      </c>
      <c r="AH429" s="223"/>
      <c r="AI429" s="223"/>
      <c r="AJ429" s="223"/>
      <c r="AK429" s="223"/>
      <c r="AL429" s="223"/>
      <c r="AM429" s="223"/>
      <c r="AN429" s="223">
        <f t="shared" si="37"/>
        <v>741226755</v>
      </c>
      <c r="AO429" s="223"/>
      <c r="AP429" s="223"/>
      <c r="AQ429" s="223">
        <v>741226755</v>
      </c>
      <c r="AR429" s="223"/>
      <c r="AS429" s="223"/>
      <c r="AT429" s="223"/>
      <c r="AU429" s="223"/>
      <c r="AV429" s="223"/>
      <c r="AW429" s="223"/>
      <c r="AX429" s="223">
        <f t="shared" si="39"/>
        <v>815249430</v>
      </c>
      <c r="AY429" s="223"/>
      <c r="AZ429" s="223"/>
      <c r="BA429" s="223">
        <v>815249430</v>
      </c>
      <c r="BB429" s="223"/>
      <c r="BC429" s="223"/>
      <c r="BD429" s="223"/>
      <c r="BE429" s="223"/>
      <c r="BF429" s="223">
        <v>0</v>
      </c>
      <c r="BG429" s="223"/>
    </row>
    <row r="430" spans="1:59" s="234" customFormat="1" ht="156" x14ac:dyDescent="0.3">
      <c r="A430" s="213">
        <v>427</v>
      </c>
      <c r="B430" s="230" t="str">
        <f>[4]LT!E$7</f>
        <v>LT5. GESTIÓN TERRITORIAL COMPARTIDA PARA UNA BUENA GOBERNANZA</v>
      </c>
      <c r="C430" s="220" t="str">
        <f>[4]LA!F$20</f>
        <v>LA501. GESTIÓN PUBLICA EFECTIVA: VALLE LÍDER</v>
      </c>
      <c r="D430" s="220" t="str">
        <f>[4]Pg!$F$46</f>
        <v>Pg50103. Autoridad Sanitaria para la Gestión de la Salud</v>
      </c>
      <c r="E430" s="220" t="s">
        <v>5128</v>
      </c>
      <c r="F430" s="220" t="s">
        <v>5297</v>
      </c>
      <c r="G430" s="220" t="s">
        <v>867</v>
      </c>
      <c r="H430" s="220" t="s">
        <v>4807</v>
      </c>
      <c r="I430" s="220" t="s">
        <v>767</v>
      </c>
      <c r="J430" s="220"/>
      <c r="K430" s="225" t="s">
        <v>77</v>
      </c>
      <c r="L430" s="224">
        <v>1</v>
      </c>
      <c r="M430" s="221">
        <v>2019</v>
      </c>
      <c r="N430" s="224">
        <v>1</v>
      </c>
      <c r="O430" s="221">
        <v>100</v>
      </c>
      <c r="P430" s="221">
        <v>100</v>
      </c>
      <c r="Q430" s="221">
        <v>100</v>
      </c>
      <c r="R430" s="222">
        <v>100</v>
      </c>
      <c r="S430" s="223">
        <f t="shared" si="38"/>
        <v>2656245451</v>
      </c>
      <c r="T430" s="223">
        <f t="shared" si="36"/>
        <v>611416844</v>
      </c>
      <c r="U430" s="223"/>
      <c r="V430" s="223"/>
      <c r="W430" s="223">
        <v>611416844</v>
      </c>
      <c r="X430" s="223"/>
      <c r="Y430" s="223"/>
      <c r="Z430" s="223"/>
      <c r="AA430" s="223"/>
      <c r="AB430" s="223"/>
      <c r="AC430" s="223"/>
      <c r="AD430" s="223">
        <f t="shared" si="35"/>
        <v>629759349</v>
      </c>
      <c r="AE430" s="223"/>
      <c r="AF430" s="223"/>
      <c r="AG430" s="223">
        <v>629759349</v>
      </c>
      <c r="AH430" s="223"/>
      <c r="AI430" s="223"/>
      <c r="AJ430" s="223"/>
      <c r="AK430" s="223"/>
      <c r="AL430" s="223"/>
      <c r="AM430" s="223"/>
      <c r="AN430" s="223">
        <f t="shared" si="37"/>
        <v>673842504</v>
      </c>
      <c r="AO430" s="223"/>
      <c r="AP430" s="223"/>
      <c r="AQ430" s="223">
        <v>673842504</v>
      </c>
      <c r="AR430" s="223"/>
      <c r="AS430" s="223"/>
      <c r="AT430" s="223"/>
      <c r="AU430" s="223"/>
      <c r="AV430" s="223"/>
      <c r="AW430" s="223"/>
      <c r="AX430" s="223">
        <f t="shared" si="39"/>
        <v>741226754</v>
      </c>
      <c r="AY430" s="223"/>
      <c r="AZ430" s="223"/>
      <c r="BA430" s="223">
        <v>741226754</v>
      </c>
      <c r="BB430" s="223"/>
      <c r="BC430" s="223"/>
      <c r="BD430" s="223"/>
      <c r="BE430" s="223"/>
      <c r="BF430" s="223">
        <v>0</v>
      </c>
      <c r="BG430" s="223"/>
    </row>
    <row r="431" spans="1:59" s="234" customFormat="1" ht="104" x14ac:dyDescent="0.3">
      <c r="A431" s="213">
        <v>428</v>
      </c>
      <c r="B431" s="230" t="str">
        <f>[4]LT!E$7</f>
        <v>LT5. GESTIÓN TERRITORIAL COMPARTIDA PARA UNA BUENA GOBERNANZA</v>
      </c>
      <c r="C431" s="220" t="str">
        <f>[4]LA!F$20</f>
        <v>LA501. GESTIÓN PUBLICA EFECTIVA: VALLE LÍDER</v>
      </c>
      <c r="D431" s="220" t="str">
        <f>[4]Pg!$F$46</f>
        <v>Pg50103. Autoridad Sanitaria para la Gestión de la Salud</v>
      </c>
      <c r="E431" s="220" t="s">
        <v>5129</v>
      </c>
      <c r="F431" s="220" t="s">
        <v>5297</v>
      </c>
      <c r="G431" s="220" t="s">
        <v>868</v>
      </c>
      <c r="H431" s="220" t="s">
        <v>4808</v>
      </c>
      <c r="I431" s="220" t="s">
        <v>767</v>
      </c>
      <c r="J431" s="220"/>
      <c r="K431" s="225" t="s">
        <v>85</v>
      </c>
      <c r="L431" s="224">
        <v>1</v>
      </c>
      <c r="M431" s="221">
        <v>2019</v>
      </c>
      <c r="N431" s="224">
        <v>1</v>
      </c>
      <c r="O431" s="221">
        <v>40</v>
      </c>
      <c r="P431" s="221">
        <v>60</v>
      </c>
      <c r="Q431" s="221">
        <v>60</v>
      </c>
      <c r="R431" s="222">
        <v>100</v>
      </c>
      <c r="S431" s="223">
        <f t="shared" si="38"/>
        <v>6413808853</v>
      </c>
      <c r="T431" s="223">
        <f t="shared" si="36"/>
        <v>3087601965</v>
      </c>
      <c r="U431" s="223"/>
      <c r="V431" s="223"/>
      <c r="W431" s="223">
        <v>3087601965</v>
      </c>
      <c r="X431" s="223"/>
      <c r="Y431" s="223"/>
      <c r="Z431" s="223"/>
      <c r="AA431" s="223"/>
      <c r="AB431" s="223"/>
      <c r="AC431" s="223"/>
      <c r="AD431" s="223">
        <f t="shared" si="35"/>
        <v>1180230024</v>
      </c>
      <c r="AE431" s="223"/>
      <c r="AF431" s="223"/>
      <c r="AG431" s="223">
        <v>1180230024</v>
      </c>
      <c r="AH431" s="223"/>
      <c r="AI431" s="223"/>
      <c r="AJ431" s="223"/>
      <c r="AK431" s="223"/>
      <c r="AL431" s="223"/>
      <c r="AM431" s="223"/>
      <c r="AN431" s="223">
        <f t="shared" si="37"/>
        <v>1402846126</v>
      </c>
      <c r="AO431" s="223"/>
      <c r="AP431" s="223"/>
      <c r="AQ431" s="223">
        <v>1402846126</v>
      </c>
      <c r="AR431" s="223"/>
      <c r="AS431" s="223"/>
      <c r="AT431" s="223"/>
      <c r="AU431" s="223"/>
      <c r="AV431" s="223"/>
      <c r="AW431" s="223"/>
      <c r="AX431" s="223">
        <f t="shared" si="39"/>
        <v>743130738</v>
      </c>
      <c r="AY431" s="223"/>
      <c r="AZ431" s="223"/>
      <c r="BA431" s="223">
        <v>743130738</v>
      </c>
      <c r="BB431" s="223"/>
      <c r="BC431" s="223"/>
      <c r="BD431" s="223"/>
      <c r="BE431" s="223"/>
      <c r="BF431" s="223">
        <v>0</v>
      </c>
      <c r="BG431" s="223"/>
    </row>
    <row r="432" spans="1:59" s="234" customFormat="1" ht="156" x14ac:dyDescent="0.3">
      <c r="A432" s="213">
        <v>429</v>
      </c>
      <c r="B432" s="230" t="str">
        <f>[4]LT!E$7</f>
        <v>LT5. GESTIÓN TERRITORIAL COMPARTIDA PARA UNA BUENA GOBERNANZA</v>
      </c>
      <c r="C432" s="220" t="str">
        <f>[4]LA!F$20</f>
        <v>LA501. GESTIÓN PUBLICA EFECTIVA: VALLE LÍDER</v>
      </c>
      <c r="D432" s="220" t="str">
        <f>[4]Pg!$F$46</f>
        <v>Pg50103. Autoridad Sanitaria para la Gestión de la Salud</v>
      </c>
      <c r="E432" s="220" t="s">
        <v>5128</v>
      </c>
      <c r="F432" s="220" t="s">
        <v>5297</v>
      </c>
      <c r="G432" s="220" t="s">
        <v>869</v>
      </c>
      <c r="H432" s="220" t="s">
        <v>4809</v>
      </c>
      <c r="I432" s="220" t="s">
        <v>767</v>
      </c>
      <c r="J432" s="220"/>
      <c r="K432" s="225" t="s">
        <v>85</v>
      </c>
      <c r="L432" s="221">
        <v>0</v>
      </c>
      <c r="M432" s="221">
        <v>2019</v>
      </c>
      <c r="N432" s="224">
        <v>0.95</v>
      </c>
      <c r="O432" s="221">
        <v>30</v>
      </c>
      <c r="P432" s="221">
        <v>60</v>
      </c>
      <c r="Q432" s="221">
        <v>90</v>
      </c>
      <c r="R432" s="222">
        <v>95</v>
      </c>
      <c r="S432" s="223">
        <f t="shared" si="38"/>
        <v>5568736358</v>
      </c>
      <c r="T432" s="223">
        <f t="shared" si="36"/>
        <v>1834250533</v>
      </c>
      <c r="U432" s="223"/>
      <c r="V432" s="223"/>
      <c r="W432" s="223">
        <v>1834250533</v>
      </c>
      <c r="X432" s="223"/>
      <c r="Y432" s="223"/>
      <c r="Z432" s="223"/>
      <c r="AA432" s="223"/>
      <c r="AB432" s="223"/>
      <c r="AC432" s="223"/>
      <c r="AD432" s="223">
        <f t="shared" si="35"/>
        <v>1889278049</v>
      </c>
      <c r="AE432" s="223"/>
      <c r="AF432" s="223"/>
      <c r="AG432" s="223">
        <v>1889278049</v>
      </c>
      <c r="AH432" s="223"/>
      <c r="AI432" s="223"/>
      <c r="AJ432" s="223"/>
      <c r="AK432" s="223"/>
      <c r="AL432" s="223"/>
      <c r="AM432" s="223"/>
      <c r="AN432" s="223">
        <f t="shared" si="37"/>
        <v>1021527512</v>
      </c>
      <c r="AO432" s="223"/>
      <c r="AP432" s="223"/>
      <c r="AQ432" s="223">
        <v>1021527512</v>
      </c>
      <c r="AR432" s="223"/>
      <c r="AS432" s="223"/>
      <c r="AT432" s="223"/>
      <c r="AU432" s="223"/>
      <c r="AV432" s="223"/>
      <c r="AW432" s="223"/>
      <c r="AX432" s="223">
        <f t="shared" si="39"/>
        <v>823680264</v>
      </c>
      <c r="AY432" s="223"/>
      <c r="AZ432" s="223"/>
      <c r="BA432" s="223">
        <v>823680264</v>
      </c>
      <c r="BB432" s="223"/>
      <c r="BC432" s="223"/>
      <c r="BD432" s="223"/>
      <c r="BE432" s="223"/>
      <c r="BF432" s="223">
        <v>0</v>
      </c>
      <c r="BG432" s="223"/>
    </row>
    <row r="433" spans="1:59" s="234" customFormat="1" ht="104" x14ac:dyDescent="0.3">
      <c r="A433" s="213">
        <v>430</v>
      </c>
      <c r="B433" s="230" t="str">
        <f>[4]LT!E$7</f>
        <v>LT5. GESTIÓN TERRITORIAL COMPARTIDA PARA UNA BUENA GOBERNANZA</v>
      </c>
      <c r="C433" s="220" t="str">
        <f>[4]LA!F$20</f>
        <v>LA501. GESTIÓN PUBLICA EFECTIVA: VALLE LÍDER</v>
      </c>
      <c r="D433" s="220" t="str">
        <f>[4]Pg!$F$46</f>
        <v>Pg50103. Autoridad Sanitaria para la Gestión de la Salud</v>
      </c>
      <c r="E433" s="220" t="s">
        <v>5129</v>
      </c>
      <c r="F433" s="220" t="s">
        <v>5297</v>
      </c>
      <c r="G433" s="248" t="s">
        <v>870</v>
      </c>
      <c r="H433" s="220" t="s">
        <v>4810</v>
      </c>
      <c r="I433" s="220" t="s">
        <v>767</v>
      </c>
      <c r="J433" s="220"/>
      <c r="K433" s="225" t="s">
        <v>77</v>
      </c>
      <c r="L433" s="224">
        <v>1</v>
      </c>
      <c r="M433" s="221">
        <v>2019</v>
      </c>
      <c r="N433" s="224">
        <v>1</v>
      </c>
      <c r="O433" s="221">
        <v>100</v>
      </c>
      <c r="P433" s="221">
        <v>100</v>
      </c>
      <c r="Q433" s="221">
        <v>100</v>
      </c>
      <c r="R433" s="222">
        <v>100</v>
      </c>
      <c r="S433" s="223">
        <f t="shared" si="38"/>
        <v>146607384161</v>
      </c>
      <c r="T433" s="223">
        <f t="shared" si="36"/>
        <v>39454809451</v>
      </c>
      <c r="U433" s="223"/>
      <c r="V433" s="223">
        <f>32039305800+7415503651</f>
        <v>39454809451</v>
      </c>
      <c r="W433" s="223"/>
      <c r="X433" s="223"/>
      <c r="Y433" s="223"/>
      <c r="Z433" s="223"/>
      <c r="AA433" s="223"/>
      <c r="AB433" s="223"/>
      <c r="AC433" s="223"/>
      <c r="AD433" s="223">
        <f t="shared" si="35"/>
        <v>33000484974</v>
      </c>
      <c r="AE433" s="223"/>
      <c r="AF433" s="223">
        <v>33000484974</v>
      </c>
      <c r="AG433" s="223"/>
      <c r="AH433" s="223"/>
      <c r="AI433" s="223"/>
      <c r="AJ433" s="223"/>
      <c r="AK433" s="223"/>
      <c r="AL433" s="223"/>
      <c r="AM433" s="223"/>
      <c r="AN433" s="223">
        <f t="shared" si="37"/>
        <v>35310518922</v>
      </c>
      <c r="AO433" s="223"/>
      <c r="AP433" s="223">
        <v>35310518922</v>
      </c>
      <c r="AQ433" s="223"/>
      <c r="AR433" s="223"/>
      <c r="AS433" s="223"/>
      <c r="AT433" s="223"/>
      <c r="AU433" s="223"/>
      <c r="AV433" s="223"/>
      <c r="AW433" s="223"/>
      <c r="AX433" s="223">
        <f t="shared" si="39"/>
        <v>38841570814</v>
      </c>
      <c r="AY433" s="223"/>
      <c r="AZ433" s="223">
        <v>38841570814</v>
      </c>
      <c r="BA433" s="223"/>
      <c r="BB433" s="223"/>
      <c r="BC433" s="223"/>
      <c r="BD433" s="223"/>
      <c r="BE433" s="223"/>
      <c r="BF433" s="223">
        <v>0</v>
      </c>
      <c r="BG433" s="223"/>
    </row>
    <row r="434" spans="1:59" s="234" customFormat="1" ht="104" x14ac:dyDescent="0.3">
      <c r="A434" s="213">
        <v>431</v>
      </c>
      <c r="B434" s="230" t="str">
        <f>[4]LT!E$7</f>
        <v>LT5. GESTIÓN TERRITORIAL COMPARTIDA PARA UNA BUENA GOBERNANZA</v>
      </c>
      <c r="C434" s="220" t="str">
        <f>[4]LA!F$20</f>
        <v>LA501. GESTIÓN PUBLICA EFECTIVA: VALLE LÍDER</v>
      </c>
      <c r="D434" s="220" t="str">
        <f>[4]Pg!$F$46</f>
        <v>Pg50103. Autoridad Sanitaria para la Gestión de la Salud</v>
      </c>
      <c r="E434" s="220" t="s">
        <v>5129</v>
      </c>
      <c r="F434" s="220" t="s">
        <v>5297</v>
      </c>
      <c r="G434" s="248" t="s">
        <v>871</v>
      </c>
      <c r="H434" s="220" t="s">
        <v>4811</v>
      </c>
      <c r="I434" s="220" t="s">
        <v>767</v>
      </c>
      <c r="J434" s="220"/>
      <c r="K434" s="225" t="s">
        <v>77</v>
      </c>
      <c r="L434" s="224">
        <v>1</v>
      </c>
      <c r="M434" s="221">
        <v>2019</v>
      </c>
      <c r="N434" s="224">
        <v>1</v>
      </c>
      <c r="O434" s="221">
        <v>100</v>
      </c>
      <c r="P434" s="221">
        <v>100</v>
      </c>
      <c r="Q434" s="221">
        <v>100</v>
      </c>
      <c r="R434" s="221">
        <v>100</v>
      </c>
      <c r="S434" s="223">
        <f t="shared" si="38"/>
        <v>5390826431</v>
      </c>
      <c r="T434" s="223">
        <f t="shared" si="36"/>
        <v>1471045880</v>
      </c>
      <c r="U434" s="223"/>
      <c r="V434" s="223"/>
      <c r="W434" s="223">
        <v>1471045880</v>
      </c>
      <c r="X434" s="223"/>
      <c r="Y434" s="223"/>
      <c r="Z434" s="223"/>
      <c r="AA434" s="223"/>
      <c r="AB434" s="223"/>
      <c r="AC434" s="223"/>
      <c r="AD434" s="223">
        <f t="shared" si="35"/>
        <v>1515177256</v>
      </c>
      <c r="AE434" s="223"/>
      <c r="AF434" s="223"/>
      <c r="AG434" s="223">
        <v>1515177256</v>
      </c>
      <c r="AH434" s="223"/>
      <c r="AI434" s="223"/>
      <c r="AJ434" s="223"/>
      <c r="AK434" s="223"/>
      <c r="AL434" s="223"/>
      <c r="AM434" s="223"/>
      <c r="AN434" s="223">
        <f t="shared" si="37"/>
        <v>1621239664</v>
      </c>
      <c r="AO434" s="223"/>
      <c r="AP434" s="223"/>
      <c r="AQ434" s="223">
        <v>1621239664</v>
      </c>
      <c r="AR434" s="223"/>
      <c r="AS434" s="223"/>
      <c r="AT434" s="223"/>
      <c r="AU434" s="223"/>
      <c r="AV434" s="223"/>
      <c r="AW434" s="223"/>
      <c r="AX434" s="223">
        <f t="shared" si="39"/>
        <v>783363631</v>
      </c>
      <c r="AY434" s="223"/>
      <c r="AZ434" s="223"/>
      <c r="BA434" s="223">
        <v>783363631</v>
      </c>
      <c r="BB434" s="223"/>
      <c r="BC434" s="223"/>
      <c r="BD434" s="223"/>
      <c r="BE434" s="223"/>
      <c r="BF434" s="223">
        <v>0</v>
      </c>
      <c r="BG434" s="223"/>
    </row>
    <row r="435" spans="1:59" s="234" customFormat="1" ht="156" x14ac:dyDescent="0.3">
      <c r="A435" s="213">
        <v>432</v>
      </c>
      <c r="B435" s="230" t="str">
        <f>[4]LT!E$7</f>
        <v>LT5. GESTIÓN TERRITORIAL COMPARTIDA PARA UNA BUENA GOBERNANZA</v>
      </c>
      <c r="C435" s="220" t="str">
        <f>[4]LA!F$20</f>
        <v>LA501. GESTIÓN PUBLICA EFECTIVA: VALLE LÍDER</v>
      </c>
      <c r="D435" s="220" t="str">
        <f>[4]Pg!$F$46</f>
        <v>Pg50103. Autoridad Sanitaria para la Gestión de la Salud</v>
      </c>
      <c r="E435" s="220" t="s">
        <v>5128</v>
      </c>
      <c r="F435" s="220" t="s">
        <v>5297</v>
      </c>
      <c r="G435" s="248" t="s">
        <v>872</v>
      </c>
      <c r="H435" s="220" t="s">
        <v>4812</v>
      </c>
      <c r="I435" s="220" t="s">
        <v>767</v>
      </c>
      <c r="J435" s="220"/>
      <c r="K435" s="225" t="s">
        <v>77</v>
      </c>
      <c r="L435" s="224">
        <v>1</v>
      </c>
      <c r="M435" s="221">
        <v>2019</v>
      </c>
      <c r="N435" s="224">
        <v>1</v>
      </c>
      <c r="O435" s="221">
        <v>100</v>
      </c>
      <c r="P435" s="221">
        <v>100</v>
      </c>
      <c r="Q435" s="221">
        <v>100</v>
      </c>
      <c r="R435" s="222">
        <v>100</v>
      </c>
      <c r="S435" s="223">
        <f t="shared" si="38"/>
        <v>1593747273</v>
      </c>
      <c r="T435" s="223">
        <f t="shared" si="36"/>
        <v>366850107</v>
      </c>
      <c r="U435" s="223"/>
      <c r="V435" s="223"/>
      <c r="W435" s="223">
        <v>366850107</v>
      </c>
      <c r="X435" s="223"/>
      <c r="Y435" s="223"/>
      <c r="Z435" s="223"/>
      <c r="AA435" s="223"/>
      <c r="AB435" s="223"/>
      <c r="AC435" s="223"/>
      <c r="AD435" s="223">
        <f t="shared" si="35"/>
        <v>377855610</v>
      </c>
      <c r="AE435" s="223"/>
      <c r="AF435" s="223"/>
      <c r="AG435" s="223">
        <v>377855610</v>
      </c>
      <c r="AH435" s="223"/>
      <c r="AI435" s="223"/>
      <c r="AJ435" s="223"/>
      <c r="AK435" s="223"/>
      <c r="AL435" s="223"/>
      <c r="AM435" s="223"/>
      <c r="AN435" s="223">
        <f t="shared" si="37"/>
        <v>404305503</v>
      </c>
      <c r="AO435" s="223"/>
      <c r="AP435" s="223"/>
      <c r="AQ435" s="223">
        <v>404305503</v>
      </c>
      <c r="AR435" s="223"/>
      <c r="AS435" s="223"/>
      <c r="AT435" s="223"/>
      <c r="AU435" s="223"/>
      <c r="AV435" s="223"/>
      <c r="AW435" s="223"/>
      <c r="AX435" s="223">
        <f t="shared" si="39"/>
        <v>444736053</v>
      </c>
      <c r="AY435" s="223"/>
      <c r="AZ435" s="223"/>
      <c r="BA435" s="223">
        <v>444736053</v>
      </c>
      <c r="BB435" s="223"/>
      <c r="BC435" s="223"/>
      <c r="BD435" s="223"/>
      <c r="BE435" s="223"/>
      <c r="BF435" s="223">
        <v>0</v>
      </c>
      <c r="BG435" s="223"/>
    </row>
    <row r="436" spans="1:59" s="234" customFormat="1" ht="156" x14ac:dyDescent="0.3">
      <c r="A436" s="213">
        <v>433</v>
      </c>
      <c r="B436" s="230" t="str">
        <f>[4]LT!E$7</f>
        <v>LT5. GESTIÓN TERRITORIAL COMPARTIDA PARA UNA BUENA GOBERNANZA</v>
      </c>
      <c r="C436" s="220" t="str">
        <f>[4]LA!F$20</f>
        <v>LA501. GESTIÓN PUBLICA EFECTIVA: VALLE LÍDER</v>
      </c>
      <c r="D436" s="220" t="str">
        <f>[4]Pg!$F$46</f>
        <v>Pg50103. Autoridad Sanitaria para la Gestión de la Salud</v>
      </c>
      <c r="E436" s="220" t="s">
        <v>5128</v>
      </c>
      <c r="F436" s="220" t="s">
        <v>5297</v>
      </c>
      <c r="G436" s="248" t="s">
        <v>873</v>
      </c>
      <c r="H436" s="220" t="s">
        <v>4813</v>
      </c>
      <c r="I436" s="220" t="s">
        <v>767</v>
      </c>
      <c r="J436" s="220"/>
      <c r="K436" s="225" t="s">
        <v>85</v>
      </c>
      <c r="L436" s="224">
        <v>1</v>
      </c>
      <c r="M436" s="221">
        <v>2019</v>
      </c>
      <c r="N436" s="224">
        <v>1</v>
      </c>
      <c r="O436" s="221">
        <v>100</v>
      </c>
      <c r="P436" s="221">
        <v>100</v>
      </c>
      <c r="Q436" s="221">
        <v>100</v>
      </c>
      <c r="R436" s="222">
        <v>100</v>
      </c>
      <c r="S436" s="223">
        <f t="shared" si="38"/>
        <v>2408670658</v>
      </c>
      <c r="T436" s="223">
        <f t="shared" si="36"/>
        <v>554429867</v>
      </c>
      <c r="U436" s="223"/>
      <c r="V436" s="223"/>
      <c r="W436" s="223">
        <v>554429867</v>
      </c>
      <c r="X436" s="223"/>
      <c r="Y436" s="223"/>
      <c r="Z436" s="223"/>
      <c r="AA436" s="223"/>
      <c r="AB436" s="223"/>
      <c r="AC436" s="223"/>
      <c r="AD436" s="223">
        <f t="shared" si="35"/>
        <v>571062763</v>
      </c>
      <c r="AE436" s="223"/>
      <c r="AF436" s="223"/>
      <c r="AG436" s="223">
        <v>571062763</v>
      </c>
      <c r="AH436" s="223"/>
      <c r="AI436" s="223"/>
      <c r="AJ436" s="223"/>
      <c r="AK436" s="223"/>
      <c r="AL436" s="223"/>
      <c r="AM436" s="223"/>
      <c r="AN436" s="223">
        <f t="shared" si="37"/>
        <v>611037156</v>
      </c>
      <c r="AO436" s="223"/>
      <c r="AP436" s="223"/>
      <c r="AQ436" s="223">
        <v>611037156</v>
      </c>
      <c r="AR436" s="223"/>
      <c r="AS436" s="223"/>
      <c r="AT436" s="223"/>
      <c r="AU436" s="223"/>
      <c r="AV436" s="223"/>
      <c r="AW436" s="223"/>
      <c r="AX436" s="223">
        <f t="shared" si="39"/>
        <v>672140872</v>
      </c>
      <c r="AY436" s="223"/>
      <c r="AZ436" s="223"/>
      <c r="BA436" s="223">
        <v>672140872</v>
      </c>
      <c r="BB436" s="223"/>
      <c r="BC436" s="223"/>
      <c r="BD436" s="223"/>
      <c r="BE436" s="223"/>
      <c r="BF436" s="223">
        <v>0</v>
      </c>
      <c r="BG436" s="223"/>
    </row>
    <row r="437" spans="1:59" s="234" customFormat="1" ht="130" x14ac:dyDescent="0.3">
      <c r="A437" s="213">
        <v>434</v>
      </c>
      <c r="B437" s="230" t="str">
        <f>[4]LT!E$7</f>
        <v>LT5. GESTIÓN TERRITORIAL COMPARTIDA PARA UNA BUENA GOBERNANZA</v>
      </c>
      <c r="C437" s="220" t="str">
        <f>[4]LA!F$20</f>
        <v>LA501. GESTIÓN PUBLICA EFECTIVA: VALLE LÍDER</v>
      </c>
      <c r="D437" s="220" t="str">
        <f>[4]Pg!$F$46</f>
        <v>Pg50103. Autoridad Sanitaria para la Gestión de la Salud</v>
      </c>
      <c r="E437" s="220" t="s">
        <v>5130</v>
      </c>
      <c r="F437" s="220" t="s">
        <v>5298</v>
      </c>
      <c r="G437" s="220" t="s">
        <v>874</v>
      </c>
      <c r="H437" s="220" t="s">
        <v>4814</v>
      </c>
      <c r="I437" s="220" t="s">
        <v>767</v>
      </c>
      <c r="J437" s="220"/>
      <c r="K437" s="225" t="s">
        <v>77</v>
      </c>
      <c r="L437" s="224">
        <v>1</v>
      </c>
      <c r="M437" s="221">
        <v>2019</v>
      </c>
      <c r="N437" s="224">
        <v>1</v>
      </c>
      <c r="O437" s="221">
        <v>100</v>
      </c>
      <c r="P437" s="221">
        <v>100</v>
      </c>
      <c r="Q437" s="221">
        <v>100</v>
      </c>
      <c r="R437" s="222">
        <v>100</v>
      </c>
      <c r="S437" s="223">
        <f t="shared" si="38"/>
        <v>8538121172.5472031</v>
      </c>
      <c r="T437" s="223">
        <f t="shared" si="36"/>
        <v>2710857138</v>
      </c>
      <c r="U437" s="223"/>
      <c r="V437" s="223"/>
      <c r="W437" s="223">
        <v>2710857138</v>
      </c>
      <c r="X437" s="223"/>
      <c r="Y437" s="223"/>
      <c r="Z437" s="223"/>
      <c r="AA437" s="223"/>
      <c r="AB437" s="223"/>
      <c r="AC437" s="223"/>
      <c r="AD437" s="223">
        <f t="shared" si="35"/>
        <v>1792182852</v>
      </c>
      <c r="AE437" s="223"/>
      <c r="AF437" s="223"/>
      <c r="AG437" s="223">
        <v>1792182852</v>
      </c>
      <c r="AH437" s="223"/>
      <c r="AI437" s="223"/>
      <c r="AJ437" s="223"/>
      <c r="AK437" s="223"/>
      <c r="AL437" s="223"/>
      <c r="AM437" s="223"/>
      <c r="AN437" s="223">
        <f t="shared" si="37"/>
        <v>3148681965.5472031</v>
      </c>
      <c r="AO437" s="223"/>
      <c r="AP437" s="223"/>
      <c r="AQ437" s="223">
        <f>2987635652+161046313.547203</f>
        <v>3148681965.5472031</v>
      </c>
      <c r="AR437" s="223"/>
      <c r="AS437" s="223"/>
      <c r="AT437" s="223"/>
      <c r="AU437" s="223"/>
      <c r="AV437" s="223"/>
      <c r="AW437" s="223"/>
      <c r="AX437" s="223">
        <f t="shared" si="39"/>
        <v>886399217</v>
      </c>
      <c r="AY437" s="223"/>
      <c r="AZ437" s="223"/>
      <c r="BA437" s="223">
        <v>886399217</v>
      </c>
      <c r="BB437" s="223"/>
      <c r="BC437" s="223"/>
      <c r="BD437" s="223"/>
      <c r="BE437" s="223"/>
      <c r="BF437" s="223">
        <v>0</v>
      </c>
      <c r="BG437" s="223"/>
    </row>
    <row r="438" spans="1:59" s="234" customFormat="1" ht="130" x14ac:dyDescent="0.3">
      <c r="A438" s="213">
        <v>435</v>
      </c>
      <c r="B438" s="230" t="str">
        <f>[4]LT!E$7</f>
        <v>LT5. GESTIÓN TERRITORIAL COMPARTIDA PARA UNA BUENA GOBERNANZA</v>
      </c>
      <c r="C438" s="220" t="str">
        <f>[4]LA!F$20</f>
        <v>LA501. GESTIÓN PUBLICA EFECTIVA: VALLE LÍDER</v>
      </c>
      <c r="D438" s="220" t="str">
        <f>[4]Pg!$F$46</f>
        <v>Pg50103. Autoridad Sanitaria para la Gestión de la Salud</v>
      </c>
      <c r="E438" s="220" t="s">
        <v>5130</v>
      </c>
      <c r="F438" s="220" t="s">
        <v>5298</v>
      </c>
      <c r="G438" s="220" t="s">
        <v>875</v>
      </c>
      <c r="H438" s="220" t="s">
        <v>4815</v>
      </c>
      <c r="I438" s="220" t="s">
        <v>767</v>
      </c>
      <c r="J438" s="220"/>
      <c r="K438" s="225" t="s">
        <v>77</v>
      </c>
      <c r="L438" s="224">
        <v>1</v>
      </c>
      <c r="M438" s="221">
        <v>2019</v>
      </c>
      <c r="N438" s="224">
        <v>1</v>
      </c>
      <c r="O438" s="221">
        <v>100</v>
      </c>
      <c r="P438" s="221">
        <v>100</v>
      </c>
      <c r="Q438" s="221">
        <v>100</v>
      </c>
      <c r="R438" s="222">
        <v>100</v>
      </c>
      <c r="S438" s="223">
        <f t="shared" si="38"/>
        <v>14458537236</v>
      </c>
      <c r="T438" s="223">
        <f t="shared" si="36"/>
        <v>13401855303</v>
      </c>
      <c r="U438" s="223"/>
      <c r="V438" s="223">
        <v>13056000000</v>
      </c>
      <c r="W438" s="223">
        <v>345855303</v>
      </c>
      <c r="X438" s="223"/>
      <c r="Y438" s="223"/>
      <c r="Z438" s="223"/>
      <c r="AA438" s="223"/>
      <c r="AB438" s="223"/>
      <c r="AC438" s="223"/>
      <c r="AD438" s="223">
        <f t="shared" si="35"/>
        <v>256230962</v>
      </c>
      <c r="AE438" s="223"/>
      <c r="AF438" s="223"/>
      <c r="AG438" s="223">
        <v>256230962</v>
      </c>
      <c r="AH438" s="223"/>
      <c r="AI438" s="223"/>
      <c r="AJ438" s="223"/>
      <c r="AK438" s="223"/>
      <c r="AL438" s="223"/>
      <c r="AM438" s="223"/>
      <c r="AN438" s="223">
        <f t="shared" si="37"/>
        <v>381167129</v>
      </c>
      <c r="AO438" s="223"/>
      <c r="AP438" s="223"/>
      <c r="AQ438" s="223">
        <v>381167129</v>
      </c>
      <c r="AR438" s="223"/>
      <c r="AS438" s="223"/>
      <c r="AT438" s="223"/>
      <c r="AU438" s="223"/>
      <c r="AV438" s="223"/>
      <c r="AW438" s="223"/>
      <c r="AX438" s="223">
        <f t="shared" si="39"/>
        <v>419283842</v>
      </c>
      <c r="AY438" s="223"/>
      <c r="AZ438" s="223"/>
      <c r="BA438" s="223">
        <v>419283842</v>
      </c>
      <c r="BB438" s="223"/>
      <c r="BC438" s="223"/>
      <c r="BD438" s="223"/>
      <c r="BE438" s="223"/>
      <c r="BF438" s="223">
        <v>0</v>
      </c>
      <c r="BG438" s="223"/>
    </row>
    <row r="439" spans="1:59" s="234" customFormat="1" ht="130" x14ac:dyDescent="0.3">
      <c r="A439" s="213">
        <v>436</v>
      </c>
      <c r="B439" s="230" t="str">
        <f>[4]LT!E$7</f>
        <v>LT5. GESTIÓN TERRITORIAL COMPARTIDA PARA UNA BUENA GOBERNANZA</v>
      </c>
      <c r="C439" s="220" t="str">
        <f>[4]LA!F$20</f>
        <v>LA501. GESTIÓN PUBLICA EFECTIVA: VALLE LÍDER</v>
      </c>
      <c r="D439" s="220" t="str">
        <f>[4]Pg!$F$46</f>
        <v>Pg50103. Autoridad Sanitaria para la Gestión de la Salud</v>
      </c>
      <c r="E439" s="220" t="s">
        <v>5130</v>
      </c>
      <c r="F439" s="220" t="s">
        <v>5298</v>
      </c>
      <c r="G439" s="220" t="s">
        <v>1424</v>
      </c>
      <c r="H439" s="220" t="s">
        <v>4816</v>
      </c>
      <c r="I439" s="220" t="s">
        <v>767</v>
      </c>
      <c r="J439" s="220"/>
      <c r="K439" s="225" t="s">
        <v>77</v>
      </c>
      <c r="L439" s="221">
        <v>41</v>
      </c>
      <c r="M439" s="221">
        <v>2019</v>
      </c>
      <c r="N439" s="221">
        <v>41</v>
      </c>
      <c r="O439" s="221">
        <v>41</v>
      </c>
      <c r="P439" s="221">
        <v>41</v>
      </c>
      <c r="Q439" s="221">
        <v>41</v>
      </c>
      <c r="R439" s="221">
        <v>41</v>
      </c>
      <c r="S439" s="223">
        <f t="shared" si="38"/>
        <v>8554763941</v>
      </c>
      <c r="T439" s="223">
        <f t="shared" si="36"/>
        <v>1969142862</v>
      </c>
      <c r="U439" s="223"/>
      <c r="V439" s="223"/>
      <c r="W439" s="223">
        <v>1969142862</v>
      </c>
      <c r="X439" s="223"/>
      <c r="Y439" s="223"/>
      <c r="Z439" s="223"/>
      <c r="AA439" s="223"/>
      <c r="AB439" s="223"/>
      <c r="AC439" s="223"/>
      <c r="AD439" s="223">
        <f t="shared" ref="AD439:AD505" si="40">SUM(AE439:AM439)</f>
        <v>2028217148</v>
      </c>
      <c r="AE439" s="223"/>
      <c r="AF439" s="223"/>
      <c r="AG439" s="223">
        <v>2028217148</v>
      </c>
      <c r="AH439" s="223"/>
      <c r="AI439" s="223"/>
      <c r="AJ439" s="223"/>
      <c r="AK439" s="223"/>
      <c r="AL439" s="223"/>
      <c r="AM439" s="223"/>
      <c r="AN439" s="223">
        <f t="shared" si="37"/>
        <v>2170192348</v>
      </c>
      <c r="AO439" s="223"/>
      <c r="AP439" s="223"/>
      <c r="AQ439" s="223">
        <v>2170192348</v>
      </c>
      <c r="AR439" s="223"/>
      <c r="AS439" s="223"/>
      <c r="AT439" s="223"/>
      <c r="AU439" s="223"/>
      <c r="AV439" s="223"/>
      <c r="AW439" s="223"/>
      <c r="AX439" s="223">
        <f t="shared" si="39"/>
        <v>2387211583</v>
      </c>
      <c r="AY439" s="223"/>
      <c r="AZ439" s="223"/>
      <c r="BA439" s="223">
        <v>2387211583</v>
      </c>
      <c r="BB439" s="223"/>
      <c r="BC439" s="223"/>
      <c r="BD439" s="223"/>
      <c r="BE439" s="223"/>
      <c r="BF439" s="223">
        <v>0</v>
      </c>
      <c r="BG439" s="223"/>
    </row>
    <row r="440" spans="1:59" s="234" customFormat="1" ht="130" x14ac:dyDescent="0.3">
      <c r="A440" s="213">
        <v>437</v>
      </c>
      <c r="B440" s="230" t="str">
        <f>[4]LT!E$7</f>
        <v>LT5. GESTIÓN TERRITORIAL COMPARTIDA PARA UNA BUENA GOBERNANZA</v>
      </c>
      <c r="C440" s="220" t="str">
        <f>[4]LA!F$20</f>
        <v>LA501. GESTIÓN PUBLICA EFECTIVA: VALLE LÍDER</v>
      </c>
      <c r="D440" s="220" t="str">
        <f>[4]Pg!$F$46</f>
        <v>Pg50103. Autoridad Sanitaria para la Gestión de la Salud</v>
      </c>
      <c r="E440" s="220" t="s">
        <v>5130</v>
      </c>
      <c r="F440" s="220" t="s">
        <v>5298</v>
      </c>
      <c r="G440" s="220" t="s">
        <v>877</v>
      </c>
      <c r="H440" s="220" t="s">
        <v>4817</v>
      </c>
      <c r="I440" s="220" t="s">
        <v>767</v>
      </c>
      <c r="J440" s="220"/>
      <c r="K440" s="225" t="s">
        <v>77</v>
      </c>
      <c r="L440" s="221">
        <v>1</v>
      </c>
      <c r="M440" s="221">
        <v>2019</v>
      </c>
      <c r="N440" s="221">
        <v>1</v>
      </c>
      <c r="O440" s="221">
        <v>1</v>
      </c>
      <c r="P440" s="221">
        <v>1</v>
      </c>
      <c r="Q440" s="221">
        <v>1</v>
      </c>
      <c r="R440" s="222">
        <v>1</v>
      </c>
      <c r="S440" s="223">
        <f t="shared" si="38"/>
        <v>196312800</v>
      </c>
      <c r="T440" s="223">
        <f t="shared" si="36"/>
        <v>45187448</v>
      </c>
      <c r="U440" s="223"/>
      <c r="V440" s="223"/>
      <c r="W440" s="223">
        <v>45187448</v>
      </c>
      <c r="X440" s="223"/>
      <c r="Y440" s="223"/>
      <c r="Z440" s="223"/>
      <c r="AA440" s="223"/>
      <c r="AB440" s="223"/>
      <c r="AC440" s="223"/>
      <c r="AD440" s="223">
        <f t="shared" si="40"/>
        <v>46543071</v>
      </c>
      <c r="AE440" s="223"/>
      <c r="AF440" s="223"/>
      <c r="AG440" s="223">
        <v>46543071</v>
      </c>
      <c r="AH440" s="223"/>
      <c r="AI440" s="223"/>
      <c r="AJ440" s="223"/>
      <c r="AK440" s="223"/>
      <c r="AL440" s="223"/>
      <c r="AM440" s="223"/>
      <c r="AN440" s="223">
        <f t="shared" si="37"/>
        <v>49801086</v>
      </c>
      <c r="AO440" s="223"/>
      <c r="AP440" s="223"/>
      <c r="AQ440" s="223">
        <v>49801086</v>
      </c>
      <c r="AR440" s="223"/>
      <c r="AS440" s="223"/>
      <c r="AT440" s="223"/>
      <c r="AU440" s="223"/>
      <c r="AV440" s="223"/>
      <c r="AW440" s="223"/>
      <c r="AX440" s="223">
        <f t="shared" si="39"/>
        <v>54781195</v>
      </c>
      <c r="AY440" s="223"/>
      <c r="AZ440" s="223"/>
      <c r="BA440" s="223">
        <v>54781195</v>
      </c>
      <c r="BB440" s="223"/>
      <c r="BC440" s="223"/>
      <c r="BD440" s="223"/>
      <c r="BE440" s="223"/>
      <c r="BF440" s="223">
        <v>0</v>
      </c>
      <c r="BG440" s="223"/>
    </row>
    <row r="441" spans="1:59" s="234" customFormat="1" ht="65" x14ac:dyDescent="0.3">
      <c r="A441" s="213">
        <v>438</v>
      </c>
      <c r="B441" s="230" t="str">
        <f>[4]LT!E$7</f>
        <v>LT5. GESTIÓN TERRITORIAL COMPARTIDA PARA UNA BUENA GOBERNANZA</v>
      </c>
      <c r="C441" s="220" t="str">
        <f>[4]LA!F$20</f>
        <v>LA501. GESTIÓN PUBLICA EFECTIVA: VALLE LÍDER</v>
      </c>
      <c r="D441" s="220" t="str">
        <f>[4]Pg!$F$47</f>
        <v>Pg50104. Convivencia Social y Salud Mental</v>
      </c>
      <c r="E441" s="220" t="s">
        <v>5131</v>
      </c>
      <c r="F441" s="220" t="s">
        <v>5299</v>
      </c>
      <c r="G441" s="248" t="s">
        <v>1425</v>
      </c>
      <c r="H441" s="220" t="s">
        <v>4818</v>
      </c>
      <c r="I441" s="220" t="s">
        <v>767</v>
      </c>
      <c r="J441" s="220"/>
      <c r="K441" s="225" t="s">
        <v>85</v>
      </c>
      <c r="L441" s="224">
        <v>1</v>
      </c>
      <c r="M441" s="221">
        <v>2019</v>
      </c>
      <c r="N441" s="224">
        <v>1</v>
      </c>
      <c r="O441" s="221">
        <v>100</v>
      </c>
      <c r="P441" s="221">
        <v>100</v>
      </c>
      <c r="Q441" s="221">
        <v>100</v>
      </c>
      <c r="R441" s="222">
        <v>100</v>
      </c>
      <c r="S441" s="223">
        <f t="shared" si="38"/>
        <v>995898646</v>
      </c>
      <c r="T441" s="223">
        <f t="shared" si="36"/>
        <v>229236800</v>
      </c>
      <c r="U441" s="223"/>
      <c r="V441" s="223"/>
      <c r="W441" s="223">
        <v>229236800</v>
      </c>
      <c r="X441" s="223"/>
      <c r="Y441" s="223"/>
      <c r="Z441" s="223"/>
      <c r="AA441" s="223"/>
      <c r="AB441" s="223"/>
      <c r="AC441" s="223"/>
      <c r="AD441" s="223">
        <f t="shared" si="40"/>
        <v>236113904</v>
      </c>
      <c r="AE441" s="223"/>
      <c r="AF441" s="223"/>
      <c r="AG441" s="223">
        <v>236113904</v>
      </c>
      <c r="AH441" s="223"/>
      <c r="AI441" s="223"/>
      <c r="AJ441" s="223"/>
      <c r="AK441" s="223"/>
      <c r="AL441" s="223"/>
      <c r="AM441" s="223"/>
      <c r="AN441" s="223">
        <f t="shared" si="37"/>
        <v>252641877</v>
      </c>
      <c r="AO441" s="223"/>
      <c r="AP441" s="223"/>
      <c r="AQ441" s="223">
        <v>252641877</v>
      </c>
      <c r="AR441" s="223"/>
      <c r="AS441" s="223"/>
      <c r="AT441" s="223"/>
      <c r="AU441" s="223"/>
      <c r="AV441" s="223"/>
      <c r="AW441" s="223"/>
      <c r="AX441" s="223">
        <f t="shared" si="39"/>
        <v>277906065</v>
      </c>
      <c r="AY441" s="223"/>
      <c r="AZ441" s="223"/>
      <c r="BA441" s="223">
        <v>277906065</v>
      </c>
      <c r="BB441" s="223"/>
      <c r="BC441" s="223"/>
      <c r="BD441" s="223"/>
      <c r="BE441" s="223"/>
      <c r="BF441" s="223">
        <v>0</v>
      </c>
      <c r="BG441" s="223"/>
    </row>
    <row r="442" spans="1:59" s="234" customFormat="1" ht="91" x14ac:dyDescent="0.3">
      <c r="A442" s="213">
        <v>439</v>
      </c>
      <c r="B442" s="230" t="str">
        <f>[4]LT!E$7</f>
        <v>LT5. GESTIÓN TERRITORIAL COMPARTIDA PARA UNA BUENA GOBERNANZA</v>
      </c>
      <c r="C442" s="220" t="str">
        <f>[4]LA!F$20</f>
        <v>LA501. GESTIÓN PUBLICA EFECTIVA: VALLE LÍDER</v>
      </c>
      <c r="D442" s="220" t="str">
        <f>[4]Pg!$F$47</f>
        <v>Pg50104. Convivencia Social y Salud Mental</v>
      </c>
      <c r="E442" s="220" t="s">
        <v>5131</v>
      </c>
      <c r="F442" s="220" t="s">
        <v>5299</v>
      </c>
      <c r="G442" s="248" t="s">
        <v>882</v>
      </c>
      <c r="H442" s="220" t="s">
        <v>4819</v>
      </c>
      <c r="I442" s="220" t="s">
        <v>767</v>
      </c>
      <c r="J442" s="220"/>
      <c r="K442" s="225" t="s">
        <v>85</v>
      </c>
      <c r="L442" s="224">
        <v>1</v>
      </c>
      <c r="M442" s="221">
        <v>2019</v>
      </c>
      <c r="N442" s="224">
        <v>1</v>
      </c>
      <c r="O442" s="221">
        <v>100</v>
      </c>
      <c r="P442" s="221">
        <v>100</v>
      </c>
      <c r="Q442" s="221">
        <v>100</v>
      </c>
      <c r="R442" s="222">
        <v>100</v>
      </c>
      <c r="S442" s="223">
        <f t="shared" si="38"/>
        <v>995898646</v>
      </c>
      <c r="T442" s="223">
        <f t="shared" si="36"/>
        <v>229236800</v>
      </c>
      <c r="U442" s="223"/>
      <c r="V442" s="223"/>
      <c r="W442" s="223">
        <v>229236800</v>
      </c>
      <c r="X442" s="223"/>
      <c r="Y442" s="223"/>
      <c r="Z442" s="223"/>
      <c r="AA442" s="223"/>
      <c r="AB442" s="223"/>
      <c r="AC442" s="223"/>
      <c r="AD442" s="223">
        <f t="shared" si="40"/>
        <v>236113904</v>
      </c>
      <c r="AE442" s="223"/>
      <c r="AF442" s="223"/>
      <c r="AG442" s="223">
        <v>236113904</v>
      </c>
      <c r="AH442" s="223"/>
      <c r="AI442" s="223"/>
      <c r="AJ442" s="223"/>
      <c r="AK442" s="223"/>
      <c r="AL442" s="223"/>
      <c r="AM442" s="223"/>
      <c r="AN442" s="223">
        <f t="shared" si="37"/>
        <v>252641877</v>
      </c>
      <c r="AO442" s="223"/>
      <c r="AP442" s="223"/>
      <c r="AQ442" s="223">
        <v>252641877</v>
      </c>
      <c r="AR442" s="223"/>
      <c r="AS442" s="223"/>
      <c r="AT442" s="223"/>
      <c r="AU442" s="223"/>
      <c r="AV442" s="223"/>
      <c r="AW442" s="223"/>
      <c r="AX442" s="223">
        <f t="shared" si="39"/>
        <v>277906065</v>
      </c>
      <c r="AY442" s="223"/>
      <c r="AZ442" s="223"/>
      <c r="BA442" s="223">
        <v>277906065</v>
      </c>
      <c r="BB442" s="223"/>
      <c r="BC442" s="223"/>
      <c r="BD442" s="223"/>
      <c r="BE442" s="223"/>
      <c r="BF442" s="223">
        <v>0</v>
      </c>
      <c r="BG442" s="223"/>
    </row>
    <row r="443" spans="1:59" s="234" customFormat="1" ht="52" x14ac:dyDescent="0.3">
      <c r="A443" s="213">
        <v>440</v>
      </c>
      <c r="B443" s="230" t="str">
        <f>[4]LT!E$7</f>
        <v>LT5. GESTIÓN TERRITORIAL COMPARTIDA PARA UNA BUENA GOBERNANZA</v>
      </c>
      <c r="C443" s="220" t="str">
        <f>[4]LA!F$20</f>
        <v>LA501. GESTIÓN PUBLICA EFECTIVA: VALLE LÍDER</v>
      </c>
      <c r="D443" s="220" t="str">
        <f>[4]Pg!$F$47</f>
        <v>Pg50104. Convivencia Social y Salud Mental</v>
      </c>
      <c r="E443" s="220" t="s">
        <v>5132</v>
      </c>
      <c r="F443" s="220" t="s">
        <v>5300</v>
      </c>
      <c r="G443" s="248" t="s">
        <v>883</v>
      </c>
      <c r="H443" s="220" t="s">
        <v>4820</v>
      </c>
      <c r="I443" s="220" t="s">
        <v>767</v>
      </c>
      <c r="J443" s="220"/>
      <c r="K443" s="220" t="s">
        <v>85</v>
      </c>
      <c r="L443" s="221">
        <v>0</v>
      </c>
      <c r="M443" s="221">
        <v>2019</v>
      </c>
      <c r="N443" s="224">
        <v>0.95</v>
      </c>
      <c r="O443" s="221">
        <v>95</v>
      </c>
      <c r="P443" s="221">
        <v>95</v>
      </c>
      <c r="Q443" s="221">
        <v>95</v>
      </c>
      <c r="R443" s="222">
        <v>95</v>
      </c>
      <c r="S443" s="223">
        <f t="shared" si="38"/>
        <v>976849812</v>
      </c>
      <c r="T443" s="223">
        <f t="shared" si="36"/>
        <v>224852123</v>
      </c>
      <c r="U443" s="223"/>
      <c r="V443" s="223"/>
      <c r="W443" s="223">
        <v>224852123</v>
      </c>
      <c r="X443" s="223"/>
      <c r="Y443" s="223"/>
      <c r="Z443" s="223"/>
      <c r="AA443" s="223"/>
      <c r="AB443" s="223"/>
      <c r="AC443" s="223"/>
      <c r="AD443" s="223">
        <f t="shared" si="40"/>
        <v>231597687</v>
      </c>
      <c r="AE443" s="223"/>
      <c r="AF443" s="223"/>
      <c r="AG443" s="223">
        <v>231597687</v>
      </c>
      <c r="AH443" s="223"/>
      <c r="AI443" s="223"/>
      <c r="AJ443" s="223"/>
      <c r="AK443" s="223"/>
      <c r="AL443" s="223"/>
      <c r="AM443" s="223"/>
      <c r="AN443" s="223">
        <f t="shared" si="37"/>
        <v>247809525</v>
      </c>
      <c r="AO443" s="223"/>
      <c r="AP443" s="223"/>
      <c r="AQ443" s="223">
        <v>247809525</v>
      </c>
      <c r="AR443" s="223"/>
      <c r="AS443" s="223"/>
      <c r="AT443" s="223"/>
      <c r="AU443" s="223"/>
      <c r="AV443" s="223"/>
      <c r="AW443" s="223"/>
      <c r="AX443" s="223">
        <f t="shared" si="39"/>
        <v>272590477</v>
      </c>
      <c r="AY443" s="223"/>
      <c r="AZ443" s="223"/>
      <c r="BA443" s="223">
        <v>272590477</v>
      </c>
      <c r="BB443" s="223"/>
      <c r="BC443" s="223"/>
      <c r="BD443" s="223"/>
      <c r="BE443" s="223"/>
      <c r="BF443" s="223">
        <v>0</v>
      </c>
      <c r="BG443" s="223"/>
    </row>
    <row r="444" spans="1:59" s="234" customFormat="1" ht="65" x14ac:dyDescent="0.3">
      <c r="A444" s="213">
        <v>441</v>
      </c>
      <c r="B444" s="230" t="str">
        <f>[4]LT!E$7</f>
        <v>LT5. GESTIÓN TERRITORIAL COMPARTIDA PARA UNA BUENA GOBERNANZA</v>
      </c>
      <c r="C444" s="220" t="str">
        <f>[4]LA!F$20</f>
        <v>LA501. GESTIÓN PUBLICA EFECTIVA: VALLE LÍDER</v>
      </c>
      <c r="D444" s="220" t="str">
        <f>[4]Pg!$F$47</f>
        <v>Pg50104. Convivencia Social y Salud Mental</v>
      </c>
      <c r="E444" s="220" t="s">
        <v>5132</v>
      </c>
      <c r="F444" s="220" t="s">
        <v>5300</v>
      </c>
      <c r="G444" s="248" t="s">
        <v>884</v>
      </c>
      <c r="H444" s="220" t="s">
        <v>4821</v>
      </c>
      <c r="I444" s="220" t="s">
        <v>767</v>
      </c>
      <c r="J444" s="220"/>
      <c r="K444" s="220" t="s">
        <v>85</v>
      </c>
      <c r="L444" s="221">
        <v>0</v>
      </c>
      <c r="M444" s="221">
        <v>2019</v>
      </c>
      <c r="N444" s="224">
        <v>1</v>
      </c>
      <c r="O444" s="221">
        <v>100</v>
      </c>
      <c r="P444" s="221">
        <v>100</v>
      </c>
      <c r="Q444" s="221">
        <v>100</v>
      </c>
      <c r="R444" s="222">
        <v>100</v>
      </c>
      <c r="S444" s="223">
        <f t="shared" si="38"/>
        <v>3214554078</v>
      </c>
      <c r="T444" s="223">
        <f t="shared" si="36"/>
        <v>739928800</v>
      </c>
      <c r="U444" s="223"/>
      <c r="V444" s="223"/>
      <c r="W444" s="223">
        <v>739928800</v>
      </c>
      <c r="X444" s="223"/>
      <c r="Y444" s="223"/>
      <c r="Z444" s="223"/>
      <c r="AA444" s="223"/>
      <c r="AB444" s="223"/>
      <c r="AC444" s="223"/>
      <c r="AD444" s="223">
        <f t="shared" si="40"/>
        <v>762126664</v>
      </c>
      <c r="AE444" s="223"/>
      <c r="AF444" s="223"/>
      <c r="AG444" s="223">
        <v>762126664</v>
      </c>
      <c r="AH444" s="223"/>
      <c r="AI444" s="223"/>
      <c r="AJ444" s="223"/>
      <c r="AK444" s="223"/>
      <c r="AL444" s="223"/>
      <c r="AM444" s="223"/>
      <c r="AN444" s="223">
        <f t="shared" si="37"/>
        <v>815475530</v>
      </c>
      <c r="AO444" s="223"/>
      <c r="AP444" s="223"/>
      <c r="AQ444" s="223">
        <v>815475530</v>
      </c>
      <c r="AR444" s="223"/>
      <c r="AS444" s="223"/>
      <c r="AT444" s="223"/>
      <c r="AU444" s="223"/>
      <c r="AV444" s="223"/>
      <c r="AW444" s="223"/>
      <c r="AX444" s="223">
        <f t="shared" si="39"/>
        <v>897023084</v>
      </c>
      <c r="AY444" s="223"/>
      <c r="AZ444" s="223"/>
      <c r="BA444" s="223">
        <v>897023084</v>
      </c>
      <c r="BB444" s="223"/>
      <c r="BC444" s="223"/>
      <c r="BD444" s="223"/>
      <c r="BE444" s="223"/>
      <c r="BF444" s="223">
        <v>0</v>
      </c>
      <c r="BG444" s="223"/>
    </row>
    <row r="445" spans="1:59" s="234" customFormat="1" ht="143" x14ac:dyDescent="0.3">
      <c r="A445" s="213">
        <v>442</v>
      </c>
      <c r="B445" s="230" t="str">
        <f>[4]LT!E$7</f>
        <v>LT5. GESTIÓN TERRITORIAL COMPARTIDA PARA UNA BUENA GOBERNANZA</v>
      </c>
      <c r="C445" s="220" t="str">
        <f>[4]LA!F$20</f>
        <v>LA501. GESTIÓN PUBLICA EFECTIVA: VALLE LÍDER</v>
      </c>
      <c r="D445" s="220" t="str">
        <f>[4]Pg!$F$48</f>
        <v>Pg50105. Gestión Diferencial de las Poblaciones Vulnerables</v>
      </c>
      <c r="E445" s="220" t="s">
        <v>5133</v>
      </c>
      <c r="F445" s="220" t="s">
        <v>5301</v>
      </c>
      <c r="G445" s="220" t="s">
        <v>885</v>
      </c>
      <c r="H445" s="220" t="s">
        <v>4822</v>
      </c>
      <c r="I445" s="220" t="s">
        <v>767</v>
      </c>
      <c r="J445" s="220"/>
      <c r="K445" s="220" t="s">
        <v>85</v>
      </c>
      <c r="L445" s="221">
        <v>20</v>
      </c>
      <c r="M445" s="221">
        <v>2019</v>
      </c>
      <c r="N445" s="221">
        <v>40</v>
      </c>
      <c r="O445" s="221">
        <v>40</v>
      </c>
      <c r="P445" s="221">
        <v>40</v>
      </c>
      <c r="Q445" s="221">
        <v>40</v>
      </c>
      <c r="R445" s="222">
        <v>40</v>
      </c>
      <c r="S445" s="223">
        <f t="shared" si="38"/>
        <v>2259093200</v>
      </c>
      <c r="T445" s="223">
        <f t="shared" si="36"/>
        <v>520000000</v>
      </c>
      <c r="U445" s="223"/>
      <c r="V445" s="223"/>
      <c r="W445" s="223">
        <v>520000000</v>
      </c>
      <c r="X445" s="223"/>
      <c r="Y445" s="223"/>
      <c r="Z445" s="223"/>
      <c r="AA445" s="223"/>
      <c r="AB445" s="223"/>
      <c r="AC445" s="223"/>
      <c r="AD445" s="223">
        <f t="shared" si="40"/>
        <v>535600000</v>
      </c>
      <c r="AE445" s="223"/>
      <c r="AF445" s="223"/>
      <c r="AG445" s="223">
        <v>535600000</v>
      </c>
      <c r="AH445" s="223"/>
      <c r="AI445" s="223"/>
      <c r="AJ445" s="223"/>
      <c r="AK445" s="223"/>
      <c r="AL445" s="223"/>
      <c r="AM445" s="223"/>
      <c r="AN445" s="223">
        <f t="shared" si="37"/>
        <v>573092000</v>
      </c>
      <c r="AO445" s="223"/>
      <c r="AP445" s="223"/>
      <c r="AQ445" s="223">
        <v>573092000</v>
      </c>
      <c r="AR445" s="223"/>
      <c r="AS445" s="223"/>
      <c r="AT445" s="223"/>
      <c r="AU445" s="223"/>
      <c r="AV445" s="223"/>
      <c r="AW445" s="223"/>
      <c r="AX445" s="223">
        <f t="shared" si="39"/>
        <v>630401200</v>
      </c>
      <c r="AY445" s="223"/>
      <c r="AZ445" s="223"/>
      <c r="BA445" s="223">
        <v>630401200</v>
      </c>
      <c r="BB445" s="223"/>
      <c r="BC445" s="223"/>
      <c r="BD445" s="223"/>
      <c r="BE445" s="223"/>
      <c r="BF445" s="223">
        <v>0</v>
      </c>
      <c r="BG445" s="223"/>
    </row>
    <row r="446" spans="1:59" s="234" customFormat="1" ht="143" x14ac:dyDescent="0.3">
      <c r="A446" s="213">
        <v>443</v>
      </c>
      <c r="B446" s="230" t="str">
        <f>[4]LT!E$7</f>
        <v>LT5. GESTIÓN TERRITORIAL COMPARTIDA PARA UNA BUENA GOBERNANZA</v>
      </c>
      <c r="C446" s="220" t="str">
        <f>[4]LA!F$20</f>
        <v>LA501. GESTIÓN PUBLICA EFECTIVA: VALLE LÍDER</v>
      </c>
      <c r="D446" s="220" t="str">
        <f>[4]Pg!$F$48</f>
        <v>Pg50105. Gestión Diferencial de las Poblaciones Vulnerables</v>
      </c>
      <c r="E446" s="220" t="s">
        <v>5133</v>
      </c>
      <c r="F446" s="220" t="s">
        <v>5302</v>
      </c>
      <c r="G446" s="220" t="s">
        <v>887</v>
      </c>
      <c r="H446" s="220" t="s">
        <v>4823</v>
      </c>
      <c r="I446" s="220" t="s">
        <v>767</v>
      </c>
      <c r="J446" s="220"/>
      <c r="K446" s="220" t="s">
        <v>77</v>
      </c>
      <c r="L446" s="221">
        <v>34</v>
      </c>
      <c r="M446" s="221">
        <v>2019</v>
      </c>
      <c r="N446" s="221">
        <v>34</v>
      </c>
      <c r="O446" s="221">
        <v>34</v>
      </c>
      <c r="P446" s="221">
        <v>34</v>
      </c>
      <c r="Q446" s="221">
        <v>34</v>
      </c>
      <c r="R446" s="222">
        <v>34</v>
      </c>
      <c r="S446" s="223">
        <f t="shared" si="38"/>
        <v>2948078743</v>
      </c>
      <c r="T446" s="223">
        <f t="shared" si="36"/>
        <v>678591280</v>
      </c>
      <c r="U446" s="223"/>
      <c r="V446" s="223"/>
      <c r="W446" s="223">
        <f>418591280+260000000</f>
        <v>678591280</v>
      </c>
      <c r="X446" s="223"/>
      <c r="Y446" s="223"/>
      <c r="Z446" s="223"/>
      <c r="AA446" s="223"/>
      <c r="AB446" s="223"/>
      <c r="AC446" s="223"/>
      <c r="AD446" s="223">
        <f t="shared" si="40"/>
        <v>698949018</v>
      </c>
      <c r="AE446" s="223"/>
      <c r="AF446" s="223"/>
      <c r="AG446" s="223">
        <v>698949018</v>
      </c>
      <c r="AH446" s="223"/>
      <c r="AI446" s="223"/>
      <c r="AJ446" s="223"/>
      <c r="AK446" s="223"/>
      <c r="AL446" s="223"/>
      <c r="AM446" s="223"/>
      <c r="AN446" s="223">
        <f t="shared" si="37"/>
        <v>747875450</v>
      </c>
      <c r="AO446" s="223"/>
      <c r="AP446" s="223"/>
      <c r="AQ446" s="223">
        <f>461329450+286546000</f>
        <v>747875450</v>
      </c>
      <c r="AR446" s="223"/>
      <c r="AS446" s="223"/>
      <c r="AT446" s="223"/>
      <c r="AU446" s="223"/>
      <c r="AV446" s="223"/>
      <c r="AW446" s="223"/>
      <c r="AX446" s="223">
        <f t="shared" si="39"/>
        <v>822662995</v>
      </c>
      <c r="AY446" s="223"/>
      <c r="AZ446" s="223"/>
      <c r="BA446" s="223">
        <v>822662995</v>
      </c>
      <c r="BB446" s="223"/>
      <c r="BC446" s="223"/>
      <c r="BD446" s="223"/>
      <c r="BE446" s="223"/>
      <c r="BF446" s="223">
        <v>0</v>
      </c>
      <c r="BG446" s="223"/>
    </row>
    <row r="447" spans="1:59" s="234" customFormat="1" ht="143" x14ac:dyDescent="0.3">
      <c r="A447" s="213">
        <v>444</v>
      </c>
      <c r="B447" s="230" t="str">
        <f>[4]LT!E$7</f>
        <v>LT5. GESTIÓN TERRITORIAL COMPARTIDA PARA UNA BUENA GOBERNANZA</v>
      </c>
      <c r="C447" s="220" t="str">
        <f>[4]LA!F$20</f>
        <v>LA501. GESTIÓN PUBLICA EFECTIVA: VALLE LÍDER</v>
      </c>
      <c r="D447" s="220" t="str">
        <f>[4]Pg!$F$48</f>
        <v>Pg50105. Gestión Diferencial de las Poblaciones Vulnerables</v>
      </c>
      <c r="E447" s="220" t="s">
        <v>5133</v>
      </c>
      <c r="F447" s="220" t="s">
        <v>5303</v>
      </c>
      <c r="G447" s="220" t="s">
        <v>889</v>
      </c>
      <c r="H447" s="220" t="s">
        <v>4824</v>
      </c>
      <c r="I447" s="220" t="s">
        <v>767</v>
      </c>
      <c r="J447" s="220"/>
      <c r="K447" s="220" t="s">
        <v>85</v>
      </c>
      <c r="L447" s="221">
        <v>0</v>
      </c>
      <c r="M447" s="221">
        <v>2019</v>
      </c>
      <c r="N447" s="221">
        <v>27</v>
      </c>
      <c r="O447" s="221">
        <v>27</v>
      </c>
      <c r="P447" s="221">
        <v>27</v>
      </c>
      <c r="Q447" s="221">
        <v>27</v>
      </c>
      <c r="R447" s="222">
        <v>27</v>
      </c>
      <c r="S447" s="223">
        <f t="shared" si="38"/>
        <v>746286138</v>
      </c>
      <c r="T447" s="223">
        <f t="shared" si="36"/>
        <v>171780780</v>
      </c>
      <c r="U447" s="223"/>
      <c r="V447" s="223"/>
      <c r="W447" s="223">
        <v>171780780</v>
      </c>
      <c r="X447" s="223"/>
      <c r="Y447" s="223"/>
      <c r="Z447" s="223"/>
      <c r="AA447" s="223"/>
      <c r="AB447" s="223"/>
      <c r="AC447" s="223"/>
      <c r="AD447" s="223">
        <f t="shared" si="40"/>
        <v>176934203</v>
      </c>
      <c r="AE447" s="223"/>
      <c r="AF447" s="223"/>
      <c r="AG447" s="223">
        <v>176934203</v>
      </c>
      <c r="AH447" s="223"/>
      <c r="AI447" s="223"/>
      <c r="AJ447" s="223"/>
      <c r="AK447" s="223"/>
      <c r="AL447" s="223"/>
      <c r="AM447" s="223"/>
      <c r="AN447" s="223">
        <f t="shared" si="37"/>
        <v>189319598</v>
      </c>
      <c r="AO447" s="223"/>
      <c r="AP447" s="223"/>
      <c r="AQ447" s="223">
        <v>189319598</v>
      </c>
      <c r="AR447" s="223"/>
      <c r="AS447" s="223"/>
      <c r="AT447" s="223"/>
      <c r="AU447" s="223"/>
      <c r="AV447" s="223"/>
      <c r="AW447" s="223"/>
      <c r="AX447" s="223">
        <f t="shared" si="39"/>
        <v>208251557</v>
      </c>
      <c r="AY447" s="223"/>
      <c r="AZ447" s="223"/>
      <c r="BA447" s="223">
        <v>208251557</v>
      </c>
      <c r="BB447" s="223"/>
      <c r="BC447" s="223"/>
      <c r="BD447" s="223"/>
      <c r="BE447" s="223"/>
      <c r="BF447" s="223">
        <v>0</v>
      </c>
      <c r="BG447" s="223"/>
    </row>
    <row r="448" spans="1:59" s="234" customFormat="1" ht="143" x14ac:dyDescent="0.3">
      <c r="A448" s="213">
        <v>445</v>
      </c>
      <c r="B448" s="230" t="str">
        <f>[4]LT!E$7</f>
        <v>LT5. GESTIÓN TERRITORIAL COMPARTIDA PARA UNA BUENA GOBERNANZA</v>
      </c>
      <c r="C448" s="220" t="str">
        <f>[4]LA!F$20</f>
        <v>LA501. GESTIÓN PUBLICA EFECTIVA: VALLE LÍDER</v>
      </c>
      <c r="D448" s="220" t="str">
        <f>[4]Pg!$F$48</f>
        <v>Pg50105. Gestión Diferencial de las Poblaciones Vulnerables</v>
      </c>
      <c r="E448" s="220" t="s">
        <v>5133</v>
      </c>
      <c r="F448" s="220" t="s">
        <v>5304</v>
      </c>
      <c r="G448" s="220" t="s">
        <v>892</v>
      </c>
      <c r="H448" s="220" t="s">
        <v>4825</v>
      </c>
      <c r="I448" s="220" t="s">
        <v>767</v>
      </c>
      <c r="J448" s="220"/>
      <c r="K448" s="220" t="s">
        <v>85</v>
      </c>
      <c r="L448" s="221">
        <v>0</v>
      </c>
      <c r="M448" s="221">
        <v>2019</v>
      </c>
      <c r="N448" s="224">
        <v>0.95</v>
      </c>
      <c r="O448" s="221">
        <v>95</v>
      </c>
      <c r="P448" s="221">
        <v>95</v>
      </c>
      <c r="Q448" s="221">
        <v>95</v>
      </c>
      <c r="R448" s="222">
        <v>95</v>
      </c>
      <c r="S448" s="223">
        <f t="shared" si="38"/>
        <v>691733269</v>
      </c>
      <c r="T448" s="223">
        <f t="shared" si="36"/>
        <v>159223754</v>
      </c>
      <c r="U448" s="223"/>
      <c r="V448" s="223"/>
      <c r="W448" s="223">
        <v>159223754</v>
      </c>
      <c r="X448" s="223"/>
      <c r="Y448" s="223"/>
      <c r="Z448" s="223"/>
      <c r="AA448" s="223"/>
      <c r="AB448" s="223"/>
      <c r="AC448" s="223"/>
      <c r="AD448" s="223">
        <f t="shared" si="40"/>
        <v>164000467</v>
      </c>
      <c r="AE448" s="223"/>
      <c r="AF448" s="223"/>
      <c r="AG448" s="223">
        <v>164000467</v>
      </c>
      <c r="AH448" s="223"/>
      <c r="AI448" s="223"/>
      <c r="AJ448" s="223"/>
      <c r="AK448" s="223"/>
      <c r="AL448" s="223"/>
      <c r="AM448" s="223"/>
      <c r="AN448" s="223">
        <f t="shared" si="37"/>
        <v>175480499</v>
      </c>
      <c r="AO448" s="223"/>
      <c r="AP448" s="223"/>
      <c r="AQ448" s="223">
        <v>175480499</v>
      </c>
      <c r="AR448" s="223"/>
      <c r="AS448" s="223"/>
      <c r="AT448" s="223"/>
      <c r="AU448" s="223"/>
      <c r="AV448" s="223"/>
      <c r="AW448" s="223"/>
      <c r="AX448" s="223">
        <f t="shared" si="39"/>
        <v>193028549</v>
      </c>
      <c r="AY448" s="223"/>
      <c r="AZ448" s="223"/>
      <c r="BA448" s="223">
        <v>193028549</v>
      </c>
      <c r="BB448" s="223"/>
      <c r="BC448" s="223"/>
      <c r="BD448" s="223"/>
      <c r="BE448" s="223"/>
      <c r="BF448" s="223">
        <v>0</v>
      </c>
      <c r="BG448" s="223"/>
    </row>
    <row r="449" spans="1:1226" s="234" customFormat="1" ht="143" x14ac:dyDescent="0.3">
      <c r="A449" s="213">
        <v>446</v>
      </c>
      <c r="B449" s="230" t="str">
        <f>[4]LT!E$7</f>
        <v>LT5. GESTIÓN TERRITORIAL COMPARTIDA PARA UNA BUENA GOBERNANZA</v>
      </c>
      <c r="C449" s="220" t="str">
        <f>[4]LA!F$20</f>
        <v>LA501. GESTIÓN PUBLICA EFECTIVA: VALLE LÍDER</v>
      </c>
      <c r="D449" s="220" t="str">
        <f>[4]Pg!$F$48</f>
        <v>Pg50105. Gestión Diferencial de las Poblaciones Vulnerables</v>
      </c>
      <c r="E449" s="220" t="s">
        <v>5133</v>
      </c>
      <c r="F449" s="220" t="s">
        <v>5305</v>
      </c>
      <c r="G449" s="220" t="s">
        <v>894</v>
      </c>
      <c r="H449" s="220" t="s">
        <v>4826</v>
      </c>
      <c r="I449" s="220" t="s">
        <v>767</v>
      </c>
      <c r="J449" s="220"/>
      <c r="K449" s="220" t="s">
        <v>77</v>
      </c>
      <c r="L449" s="224">
        <v>1</v>
      </c>
      <c r="M449" s="221">
        <v>2019</v>
      </c>
      <c r="N449" s="224">
        <v>1</v>
      </c>
      <c r="O449" s="221">
        <v>100</v>
      </c>
      <c r="P449" s="221">
        <v>100</v>
      </c>
      <c r="Q449" s="221">
        <v>100</v>
      </c>
      <c r="R449" s="222">
        <v>100</v>
      </c>
      <c r="S449" s="223">
        <f t="shared" si="38"/>
        <v>1156736094</v>
      </c>
      <c r="T449" s="223">
        <f t="shared" si="36"/>
        <v>266258501</v>
      </c>
      <c r="U449" s="223"/>
      <c r="V449" s="223"/>
      <c r="W449" s="223">
        <v>266258501</v>
      </c>
      <c r="X449" s="223"/>
      <c r="Y449" s="223"/>
      <c r="Z449" s="223"/>
      <c r="AA449" s="223"/>
      <c r="AB449" s="223"/>
      <c r="AC449" s="223"/>
      <c r="AD449" s="223">
        <f t="shared" si="40"/>
        <v>274246256</v>
      </c>
      <c r="AE449" s="223"/>
      <c r="AF449" s="223"/>
      <c r="AG449" s="223">
        <v>274246256</v>
      </c>
      <c r="AH449" s="223"/>
      <c r="AI449" s="223"/>
      <c r="AJ449" s="223"/>
      <c r="AK449" s="223"/>
      <c r="AL449" s="223"/>
      <c r="AM449" s="223"/>
      <c r="AN449" s="223">
        <f t="shared" si="37"/>
        <v>293443494</v>
      </c>
      <c r="AO449" s="223"/>
      <c r="AP449" s="223"/>
      <c r="AQ449" s="223">
        <v>293443494</v>
      </c>
      <c r="AR449" s="223"/>
      <c r="AS449" s="223"/>
      <c r="AT449" s="223"/>
      <c r="AU449" s="223"/>
      <c r="AV449" s="223"/>
      <c r="AW449" s="223"/>
      <c r="AX449" s="223">
        <f t="shared" si="39"/>
        <v>322787843</v>
      </c>
      <c r="AY449" s="223"/>
      <c r="AZ449" s="223"/>
      <c r="BA449" s="223">
        <v>322787843</v>
      </c>
      <c r="BB449" s="223"/>
      <c r="BC449" s="223"/>
      <c r="BD449" s="223"/>
      <c r="BE449" s="223"/>
      <c r="BF449" s="223">
        <v>0</v>
      </c>
      <c r="BG449" s="223"/>
    </row>
    <row r="450" spans="1:1226" s="234" customFormat="1" ht="65" x14ac:dyDescent="0.3">
      <c r="A450" s="213">
        <v>447</v>
      </c>
      <c r="B450" s="230" t="str">
        <f>[4]LT!E$7</f>
        <v>LT5. GESTIÓN TERRITORIAL COMPARTIDA PARA UNA BUENA GOBERNANZA</v>
      </c>
      <c r="C450" s="220" t="str">
        <f>[4]LA!F$20</f>
        <v>LA501. GESTIÓN PUBLICA EFECTIVA: VALLE LÍDER</v>
      </c>
      <c r="D450" s="220" t="str">
        <f>[4]Pg!$F$49</f>
        <v>Pg50106. Salud y Ámbito Laboral</v>
      </c>
      <c r="E450" s="220" t="s">
        <v>5134</v>
      </c>
      <c r="F450" s="220" t="s">
        <v>5306</v>
      </c>
      <c r="G450" s="220" t="s">
        <v>1433</v>
      </c>
      <c r="H450" s="220" t="s">
        <v>4827</v>
      </c>
      <c r="I450" s="220" t="s">
        <v>767</v>
      </c>
      <c r="J450" s="220"/>
      <c r="K450" s="220" t="s">
        <v>77</v>
      </c>
      <c r="L450" s="221">
        <v>34</v>
      </c>
      <c r="M450" s="221">
        <v>2019</v>
      </c>
      <c r="N450" s="221">
        <v>34</v>
      </c>
      <c r="O450" s="221">
        <v>34</v>
      </c>
      <c r="P450" s="221">
        <v>34</v>
      </c>
      <c r="Q450" s="221">
        <v>34</v>
      </c>
      <c r="R450" s="222">
        <v>34</v>
      </c>
      <c r="S450" s="223">
        <f t="shared" si="38"/>
        <v>217220000</v>
      </c>
      <c r="T450" s="223">
        <f t="shared" si="36"/>
        <v>50000000</v>
      </c>
      <c r="U450" s="223"/>
      <c r="V450" s="223"/>
      <c r="W450" s="223">
        <v>50000000</v>
      </c>
      <c r="X450" s="223"/>
      <c r="Y450" s="223"/>
      <c r="Z450" s="223"/>
      <c r="AA450" s="223"/>
      <c r="AB450" s="223"/>
      <c r="AC450" s="223"/>
      <c r="AD450" s="223">
        <f t="shared" si="40"/>
        <v>51500000</v>
      </c>
      <c r="AE450" s="223"/>
      <c r="AF450" s="223"/>
      <c r="AG450" s="223">
        <v>51500000</v>
      </c>
      <c r="AH450" s="223"/>
      <c r="AI450" s="223"/>
      <c r="AJ450" s="223"/>
      <c r="AK450" s="223"/>
      <c r="AL450" s="223"/>
      <c r="AM450" s="223"/>
      <c r="AN450" s="223">
        <f t="shared" si="37"/>
        <v>55105000</v>
      </c>
      <c r="AO450" s="223"/>
      <c r="AP450" s="223"/>
      <c r="AQ450" s="223">
        <v>55105000</v>
      </c>
      <c r="AR450" s="223"/>
      <c r="AS450" s="223"/>
      <c r="AT450" s="223"/>
      <c r="AU450" s="223"/>
      <c r="AV450" s="223"/>
      <c r="AW450" s="223"/>
      <c r="AX450" s="223">
        <f t="shared" si="39"/>
        <v>60615000</v>
      </c>
      <c r="AY450" s="223"/>
      <c r="AZ450" s="223"/>
      <c r="BA450" s="223">
        <v>60615000</v>
      </c>
      <c r="BB450" s="223"/>
      <c r="BC450" s="223"/>
      <c r="BD450" s="223"/>
      <c r="BE450" s="223"/>
      <c r="BF450" s="223">
        <v>0</v>
      </c>
      <c r="BG450" s="223"/>
    </row>
    <row r="451" spans="1:1226" s="234" customFormat="1" ht="52" x14ac:dyDescent="0.3">
      <c r="A451" s="213">
        <v>448</v>
      </c>
      <c r="B451" s="230" t="str">
        <f>[4]LT!E$7</f>
        <v>LT5. GESTIÓN TERRITORIAL COMPARTIDA PARA UNA BUENA GOBERNANZA</v>
      </c>
      <c r="C451" s="220" t="str">
        <f>[4]LA!F$20</f>
        <v>LA501. GESTIÓN PUBLICA EFECTIVA: VALLE LÍDER</v>
      </c>
      <c r="D451" s="220" t="str">
        <f>[4]Pg!$F$49</f>
        <v>Pg50106. Salud y Ámbito Laboral</v>
      </c>
      <c r="E451" s="220" t="s">
        <v>5134</v>
      </c>
      <c r="F451" s="220" t="s">
        <v>5307</v>
      </c>
      <c r="G451" s="220" t="s">
        <v>899</v>
      </c>
      <c r="H451" s="220" t="s">
        <v>4828</v>
      </c>
      <c r="I451" s="220" t="s">
        <v>767</v>
      </c>
      <c r="J451" s="220"/>
      <c r="K451" s="220" t="s">
        <v>77</v>
      </c>
      <c r="L451" s="221">
        <v>34</v>
      </c>
      <c r="M451" s="221">
        <v>2019</v>
      </c>
      <c r="N451" s="221">
        <v>34</v>
      </c>
      <c r="O451" s="221">
        <v>34</v>
      </c>
      <c r="P451" s="221">
        <v>34</v>
      </c>
      <c r="Q451" s="221">
        <v>34</v>
      </c>
      <c r="R451" s="222">
        <v>34</v>
      </c>
      <c r="S451" s="223">
        <f t="shared" si="38"/>
        <v>2839721054</v>
      </c>
      <c r="T451" s="223">
        <f t="shared" si="36"/>
        <v>653649415</v>
      </c>
      <c r="U451" s="223"/>
      <c r="V451" s="223"/>
      <c r="W451" s="223">
        <v>653649415</v>
      </c>
      <c r="X451" s="223"/>
      <c r="Y451" s="223"/>
      <c r="Z451" s="223"/>
      <c r="AA451" s="223"/>
      <c r="AB451" s="223"/>
      <c r="AC451" s="223"/>
      <c r="AD451" s="223">
        <f t="shared" si="40"/>
        <v>673258897</v>
      </c>
      <c r="AE451" s="223"/>
      <c r="AF451" s="223"/>
      <c r="AG451" s="223">
        <v>673258897</v>
      </c>
      <c r="AH451" s="223"/>
      <c r="AI451" s="223"/>
      <c r="AJ451" s="223"/>
      <c r="AK451" s="223"/>
      <c r="AL451" s="223"/>
      <c r="AM451" s="223"/>
      <c r="AN451" s="223">
        <f t="shared" si="37"/>
        <v>720387020</v>
      </c>
      <c r="AO451" s="223"/>
      <c r="AP451" s="223"/>
      <c r="AQ451" s="223">
        <v>720387020</v>
      </c>
      <c r="AR451" s="223"/>
      <c r="AS451" s="223"/>
      <c r="AT451" s="223"/>
      <c r="AU451" s="223"/>
      <c r="AV451" s="223"/>
      <c r="AW451" s="223"/>
      <c r="AX451" s="223">
        <f t="shared" si="39"/>
        <v>792425722</v>
      </c>
      <c r="AY451" s="223"/>
      <c r="AZ451" s="223"/>
      <c r="BA451" s="223">
        <v>792425722</v>
      </c>
      <c r="BB451" s="223"/>
      <c r="BC451" s="223"/>
      <c r="BD451" s="223"/>
      <c r="BE451" s="223"/>
      <c r="BF451" s="223">
        <v>0</v>
      </c>
      <c r="BG451" s="223"/>
    </row>
    <row r="452" spans="1:1226" s="234" customFormat="1" ht="117" x14ac:dyDescent="0.3">
      <c r="A452" s="213">
        <v>449</v>
      </c>
      <c r="B452" s="230" t="str">
        <f>[4]LT!E$7</f>
        <v>LT5. GESTIÓN TERRITORIAL COMPARTIDA PARA UNA BUENA GOBERNANZA</v>
      </c>
      <c r="C452" s="220" t="str">
        <f>[4]LA!F$20</f>
        <v>LA501. GESTIÓN PUBLICA EFECTIVA: VALLE LÍDER</v>
      </c>
      <c r="D452" s="220" t="str">
        <f>[4]Pg!$F$50</f>
        <v>Pg50107. Sexualidad y Derechos Sexuales y Reproductivos</v>
      </c>
      <c r="E452" s="220" t="s">
        <v>5135</v>
      </c>
      <c r="F452" s="220" t="s">
        <v>5308</v>
      </c>
      <c r="G452" s="220" t="s">
        <v>1438</v>
      </c>
      <c r="H452" s="220" t="s">
        <v>4829</v>
      </c>
      <c r="I452" s="220" t="s">
        <v>767</v>
      </c>
      <c r="J452" s="220"/>
      <c r="K452" s="220" t="s">
        <v>85</v>
      </c>
      <c r="L452" s="224">
        <v>1</v>
      </c>
      <c r="M452" s="221">
        <v>2019</v>
      </c>
      <c r="N452" s="224">
        <v>1</v>
      </c>
      <c r="O452" s="221">
        <v>100</v>
      </c>
      <c r="P452" s="221">
        <v>100</v>
      </c>
      <c r="Q452" s="221">
        <v>100</v>
      </c>
      <c r="R452" s="222">
        <v>100</v>
      </c>
      <c r="S452" s="223">
        <f t="shared" si="38"/>
        <v>1269321674</v>
      </c>
      <c r="T452" s="223">
        <f t="shared" si="36"/>
        <v>292173546</v>
      </c>
      <c r="U452" s="223"/>
      <c r="V452" s="223"/>
      <c r="W452" s="223">
        <v>292173546</v>
      </c>
      <c r="X452" s="223"/>
      <c r="Y452" s="223"/>
      <c r="Z452" s="223"/>
      <c r="AA452" s="223"/>
      <c r="AB452" s="223"/>
      <c r="AC452" s="223"/>
      <c r="AD452" s="223">
        <f t="shared" si="40"/>
        <v>300938752</v>
      </c>
      <c r="AE452" s="223"/>
      <c r="AF452" s="223"/>
      <c r="AG452" s="223">
        <v>300938752</v>
      </c>
      <c r="AH452" s="223"/>
      <c r="AI452" s="223"/>
      <c r="AJ452" s="223"/>
      <c r="AK452" s="223"/>
      <c r="AL452" s="223"/>
      <c r="AM452" s="223"/>
      <c r="AN452" s="223">
        <f t="shared" si="37"/>
        <v>322004465</v>
      </c>
      <c r="AO452" s="223"/>
      <c r="AP452" s="223"/>
      <c r="AQ452" s="223">
        <v>322004465</v>
      </c>
      <c r="AR452" s="223"/>
      <c r="AS452" s="223"/>
      <c r="AT452" s="223"/>
      <c r="AU452" s="223"/>
      <c r="AV452" s="223"/>
      <c r="AW452" s="223"/>
      <c r="AX452" s="223">
        <f t="shared" si="39"/>
        <v>354204911</v>
      </c>
      <c r="AY452" s="223"/>
      <c r="AZ452" s="223"/>
      <c r="BA452" s="223">
        <v>354204911</v>
      </c>
      <c r="BB452" s="223"/>
      <c r="BC452" s="223"/>
      <c r="BD452" s="223"/>
      <c r="BE452" s="223"/>
      <c r="BF452" s="223">
        <v>0</v>
      </c>
      <c r="BG452" s="223"/>
    </row>
    <row r="453" spans="1:1226" s="234" customFormat="1" ht="91" x14ac:dyDescent="0.3">
      <c r="A453" s="213">
        <v>450</v>
      </c>
      <c r="B453" s="230" t="str">
        <f>[4]LT!E$7</f>
        <v>LT5. GESTIÓN TERRITORIAL COMPARTIDA PARA UNA BUENA GOBERNANZA</v>
      </c>
      <c r="C453" s="220" t="str">
        <f>[4]LA!F$20</f>
        <v>LA501. GESTIÓN PUBLICA EFECTIVA: VALLE LÍDER</v>
      </c>
      <c r="D453" s="220" t="str">
        <f>[4]Pg!$F$50</f>
        <v>Pg50107. Sexualidad y Derechos Sexuales y Reproductivos</v>
      </c>
      <c r="E453" s="220" t="s">
        <v>5135</v>
      </c>
      <c r="F453" s="220" t="s">
        <v>5308</v>
      </c>
      <c r="G453" s="220" t="s">
        <v>1439</v>
      </c>
      <c r="H453" s="220" t="s">
        <v>4830</v>
      </c>
      <c r="I453" s="220" t="s">
        <v>767</v>
      </c>
      <c r="J453" s="220"/>
      <c r="K453" s="220" t="s">
        <v>85</v>
      </c>
      <c r="L453" s="224">
        <v>1</v>
      </c>
      <c r="M453" s="221">
        <v>2019</v>
      </c>
      <c r="N453" s="224">
        <v>1</v>
      </c>
      <c r="O453" s="221">
        <v>100</v>
      </c>
      <c r="P453" s="221">
        <v>100</v>
      </c>
      <c r="Q453" s="221">
        <v>100</v>
      </c>
      <c r="R453" s="222">
        <v>100</v>
      </c>
      <c r="S453" s="223">
        <f t="shared" si="38"/>
        <v>1269321674</v>
      </c>
      <c r="T453" s="223">
        <f t="shared" si="36"/>
        <v>292173546</v>
      </c>
      <c r="U453" s="223"/>
      <c r="V453" s="223"/>
      <c r="W453" s="223">
        <v>292173546</v>
      </c>
      <c r="X453" s="223"/>
      <c r="Y453" s="223"/>
      <c r="Z453" s="223"/>
      <c r="AA453" s="223"/>
      <c r="AB453" s="223"/>
      <c r="AC453" s="223"/>
      <c r="AD453" s="223">
        <f t="shared" si="40"/>
        <v>300938752</v>
      </c>
      <c r="AE453" s="223"/>
      <c r="AF453" s="223"/>
      <c r="AG453" s="223">
        <v>300938752</v>
      </c>
      <c r="AH453" s="223"/>
      <c r="AI453" s="223"/>
      <c r="AJ453" s="223"/>
      <c r="AK453" s="223"/>
      <c r="AL453" s="223"/>
      <c r="AM453" s="223"/>
      <c r="AN453" s="223">
        <f t="shared" si="37"/>
        <v>322004465</v>
      </c>
      <c r="AO453" s="223"/>
      <c r="AP453" s="223"/>
      <c r="AQ453" s="223">
        <v>322004465</v>
      </c>
      <c r="AR453" s="223"/>
      <c r="AS453" s="223"/>
      <c r="AT453" s="223"/>
      <c r="AU453" s="223"/>
      <c r="AV453" s="223"/>
      <c r="AW453" s="223"/>
      <c r="AX453" s="223">
        <f t="shared" si="39"/>
        <v>354204911</v>
      </c>
      <c r="AY453" s="223"/>
      <c r="AZ453" s="223"/>
      <c r="BA453" s="223">
        <v>354204911</v>
      </c>
      <c r="BB453" s="223"/>
      <c r="BC453" s="223"/>
      <c r="BD453" s="223"/>
      <c r="BE453" s="223"/>
      <c r="BF453" s="223">
        <v>0</v>
      </c>
      <c r="BG453" s="223"/>
    </row>
    <row r="454" spans="1:1226" s="234" customFormat="1" ht="65" x14ac:dyDescent="0.3">
      <c r="A454" s="213">
        <v>451</v>
      </c>
      <c r="B454" s="230" t="str">
        <f>[4]LT!E$7</f>
        <v>LT5. GESTIÓN TERRITORIAL COMPARTIDA PARA UNA BUENA GOBERNANZA</v>
      </c>
      <c r="C454" s="220" t="str">
        <f>[4]LA!F$20</f>
        <v>LA501. GESTIÓN PUBLICA EFECTIVA: VALLE LÍDER</v>
      </c>
      <c r="D454" s="220" t="str">
        <f>[4]Pg!$F$50</f>
        <v>Pg50107. Sexualidad y Derechos Sexuales y Reproductivos</v>
      </c>
      <c r="E454" s="220" t="s">
        <v>5136</v>
      </c>
      <c r="F454" s="220" t="s">
        <v>5308</v>
      </c>
      <c r="G454" s="266" t="s">
        <v>902</v>
      </c>
      <c r="H454" s="220" t="s">
        <v>4831</v>
      </c>
      <c r="I454" s="220" t="s">
        <v>767</v>
      </c>
      <c r="J454" s="220"/>
      <c r="K454" s="220" t="s">
        <v>85</v>
      </c>
      <c r="L454" s="224">
        <v>1</v>
      </c>
      <c r="M454" s="221">
        <v>2019</v>
      </c>
      <c r="N454" s="224">
        <v>1</v>
      </c>
      <c r="O454" s="221">
        <v>100</v>
      </c>
      <c r="P454" s="221">
        <v>100</v>
      </c>
      <c r="Q454" s="221">
        <v>100</v>
      </c>
      <c r="R454" s="222">
        <v>100</v>
      </c>
      <c r="S454" s="223">
        <f t="shared" si="38"/>
        <v>1269321674</v>
      </c>
      <c r="T454" s="223">
        <f t="shared" si="36"/>
        <v>292173546</v>
      </c>
      <c r="U454" s="223"/>
      <c r="V454" s="223"/>
      <c r="W454" s="223">
        <v>292173546</v>
      </c>
      <c r="X454" s="223"/>
      <c r="Y454" s="223"/>
      <c r="Z454" s="223"/>
      <c r="AA454" s="223"/>
      <c r="AB454" s="223"/>
      <c r="AC454" s="223"/>
      <c r="AD454" s="223">
        <f t="shared" si="40"/>
        <v>300938752</v>
      </c>
      <c r="AE454" s="223"/>
      <c r="AF454" s="223"/>
      <c r="AG454" s="223">
        <v>300938752</v>
      </c>
      <c r="AH454" s="223"/>
      <c r="AI454" s="223"/>
      <c r="AJ454" s="223"/>
      <c r="AK454" s="223"/>
      <c r="AL454" s="223"/>
      <c r="AM454" s="223"/>
      <c r="AN454" s="223">
        <f t="shared" si="37"/>
        <v>322004465</v>
      </c>
      <c r="AO454" s="223"/>
      <c r="AP454" s="223"/>
      <c r="AQ454" s="223">
        <v>322004465</v>
      </c>
      <c r="AR454" s="223"/>
      <c r="AS454" s="223"/>
      <c r="AT454" s="223"/>
      <c r="AU454" s="223"/>
      <c r="AV454" s="223"/>
      <c r="AW454" s="223"/>
      <c r="AX454" s="223">
        <f t="shared" si="39"/>
        <v>354204911</v>
      </c>
      <c r="AY454" s="223"/>
      <c r="AZ454" s="223"/>
      <c r="BA454" s="223">
        <v>354204911</v>
      </c>
      <c r="BB454" s="223"/>
      <c r="BC454" s="223"/>
      <c r="BD454" s="223"/>
      <c r="BE454" s="223"/>
      <c r="BF454" s="223">
        <v>0</v>
      </c>
      <c r="BG454" s="223"/>
    </row>
    <row r="455" spans="1:1226" s="234" customFormat="1" ht="91" x14ac:dyDescent="0.3">
      <c r="A455" s="213">
        <v>452</v>
      </c>
      <c r="B455" s="230" t="str">
        <f>[4]LT!E$7</f>
        <v>LT5. GESTIÓN TERRITORIAL COMPARTIDA PARA UNA BUENA GOBERNANZA</v>
      </c>
      <c r="C455" s="220" t="str">
        <f>[4]LA!F$20</f>
        <v>LA501. GESTIÓN PUBLICA EFECTIVA: VALLE LÍDER</v>
      </c>
      <c r="D455" s="220" t="str">
        <f>[4]Pg!$F$50</f>
        <v>Pg50107. Sexualidad y Derechos Sexuales y Reproductivos</v>
      </c>
      <c r="E455" s="220" t="s">
        <v>5136</v>
      </c>
      <c r="F455" s="220" t="s">
        <v>5308</v>
      </c>
      <c r="G455" s="266" t="s">
        <v>903</v>
      </c>
      <c r="H455" s="220" t="s">
        <v>4832</v>
      </c>
      <c r="I455" s="220" t="s">
        <v>767</v>
      </c>
      <c r="J455" s="220"/>
      <c r="K455" s="220" t="s">
        <v>85</v>
      </c>
      <c r="L455" s="224">
        <v>1</v>
      </c>
      <c r="M455" s="221">
        <v>2019</v>
      </c>
      <c r="N455" s="224">
        <v>1</v>
      </c>
      <c r="O455" s="221">
        <v>100</v>
      </c>
      <c r="P455" s="221">
        <v>100</v>
      </c>
      <c r="Q455" s="221">
        <v>100</v>
      </c>
      <c r="R455" s="222">
        <v>100</v>
      </c>
      <c r="S455" s="223">
        <f t="shared" si="38"/>
        <v>491979543</v>
      </c>
      <c r="T455" s="223">
        <f t="shared" ref="T455:T521" si="41">SUM(U455:AC455)</f>
        <v>113244271</v>
      </c>
      <c r="U455" s="223"/>
      <c r="V455" s="223"/>
      <c r="W455" s="223">
        <v>113244271</v>
      </c>
      <c r="X455" s="223"/>
      <c r="Y455" s="223"/>
      <c r="Z455" s="223"/>
      <c r="AA455" s="223"/>
      <c r="AB455" s="223"/>
      <c r="AC455" s="223"/>
      <c r="AD455" s="223">
        <f t="shared" si="40"/>
        <v>116641599</v>
      </c>
      <c r="AE455" s="223"/>
      <c r="AF455" s="223"/>
      <c r="AG455" s="223">
        <v>116641599</v>
      </c>
      <c r="AH455" s="223"/>
      <c r="AI455" s="223"/>
      <c r="AJ455" s="223"/>
      <c r="AK455" s="223"/>
      <c r="AL455" s="223"/>
      <c r="AM455" s="223"/>
      <c r="AN455" s="223">
        <f t="shared" ref="AN455:AN521" si="42">SUM(AO455:AW455)</f>
        <v>124806511</v>
      </c>
      <c r="AO455" s="223"/>
      <c r="AP455" s="223"/>
      <c r="AQ455" s="223">
        <v>124806511</v>
      </c>
      <c r="AR455" s="223"/>
      <c r="AS455" s="223"/>
      <c r="AT455" s="223"/>
      <c r="AU455" s="223"/>
      <c r="AV455" s="223"/>
      <c r="AW455" s="223"/>
      <c r="AX455" s="223">
        <f t="shared" si="39"/>
        <v>137287162</v>
      </c>
      <c r="AY455" s="223"/>
      <c r="AZ455" s="223"/>
      <c r="BA455" s="223">
        <v>137287162</v>
      </c>
      <c r="BB455" s="223"/>
      <c r="BC455" s="223"/>
      <c r="BD455" s="223"/>
      <c r="BE455" s="223"/>
      <c r="BF455" s="223">
        <v>0</v>
      </c>
      <c r="BG455" s="223"/>
    </row>
    <row r="456" spans="1:1226" s="234" customFormat="1" ht="104" x14ac:dyDescent="0.3">
      <c r="A456" s="213">
        <v>453</v>
      </c>
      <c r="B456" s="230" t="str">
        <f>[4]LT!E$7</f>
        <v>LT5. GESTIÓN TERRITORIAL COMPARTIDA PARA UNA BUENA GOBERNANZA</v>
      </c>
      <c r="C456" s="220" t="str">
        <f>[4]LA!F$20</f>
        <v>LA501. GESTIÓN PUBLICA EFECTIVA: VALLE LÍDER</v>
      </c>
      <c r="D456" s="220" t="str">
        <f>[4]Pg!$F$50</f>
        <v>Pg50107. Sexualidad y Derechos Sexuales y Reproductivos</v>
      </c>
      <c r="E456" s="220" t="s">
        <v>5137</v>
      </c>
      <c r="F456" s="220" t="s">
        <v>5308</v>
      </c>
      <c r="G456" s="267" t="s">
        <v>904</v>
      </c>
      <c r="H456" s="220" t="s">
        <v>4833</v>
      </c>
      <c r="I456" s="220" t="s">
        <v>767</v>
      </c>
      <c r="J456" s="220"/>
      <c r="K456" s="220" t="s">
        <v>85</v>
      </c>
      <c r="L456" s="224">
        <v>1</v>
      </c>
      <c r="M456" s="221">
        <v>2019</v>
      </c>
      <c r="N456" s="224">
        <v>1</v>
      </c>
      <c r="O456" s="221">
        <v>100</v>
      </c>
      <c r="P456" s="221">
        <v>100</v>
      </c>
      <c r="Q456" s="221">
        <v>100</v>
      </c>
      <c r="R456" s="222">
        <v>100</v>
      </c>
      <c r="S456" s="223">
        <f t="shared" ref="S456:S522" si="43">SUM(T456,AD456,AN456,AX456)</f>
        <v>491979543</v>
      </c>
      <c r="T456" s="223">
        <f t="shared" si="41"/>
        <v>113244271</v>
      </c>
      <c r="U456" s="223"/>
      <c r="V456" s="223"/>
      <c r="W456" s="223">
        <v>113244271</v>
      </c>
      <c r="X456" s="223"/>
      <c r="Y456" s="223"/>
      <c r="Z456" s="223"/>
      <c r="AA456" s="223"/>
      <c r="AB456" s="223"/>
      <c r="AC456" s="223"/>
      <c r="AD456" s="223">
        <f t="shared" si="40"/>
        <v>116641599</v>
      </c>
      <c r="AE456" s="223"/>
      <c r="AF456" s="223"/>
      <c r="AG456" s="223">
        <v>116641599</v>
      </c>
      <c r="AH456" s="223"/>
      <c r="AI456" s="223"/>
      <c r="AJ456" s="223"/>
      <c r="AK456" s="223"/>
      <c r="AL456" s="223"/>
      <c r="AM456" s="223"/>
      <c r="AN456" s="223">
        <f t="shared" si="42"/>
        <v>124806511</v>
      </c>
      <c r="AO456" s="223"/>
      <c r="AP456" s="223"/>
      <c r="AQ456" s="223">
        <v>124806511</v>
      </c>
      <c r="AR456" s="223"/>
      <c r="AS456" s="223"/>
      <c r="AT456" s="223"/>
      <c r="AU456" s="223"/>
      <c r="AV456" s="223"/>
      <c r="AW456" s="223"/>
      <c r="AX456" s="223">
        <f t="shared" si="39"/>
        <v>137287162</v>
      </c>
      <c r="AY456" s="223"/>
      <c r="AZ456" s="223"/>
      <c r="BA456" s="223">
        <v>137287162</v>
      </c>
      <c r="BB456" s="223"/>
      <c r="BC456" s="223"/>
      <c r="BD456" s="223"/>
      <c r="BE456" s="223"/>
      <c r="BF456" s="223">
        <v>0</v>
      </c>
      <c r="BG456" s="223"/>
    </row>
    <row r="457" spans="1:1226" s="234" customFormat="1" ht="65" x14ac:dyDescent="0.3">
      <c r="A457" s="213">
        <v>454</v>
      </c>
      <c r="B457" s="230" t="str">
        <f>[4]LT!E$7</f>
        <v>LT5. GESTIÓN TERRITORIAL COMPARTIDA PARA UNA BUENA GOBERNANZA</v>
      </c>
      <c r="C457" s="220" t="str">
        <f>[4]LA!F$20</f>
        <v>LA501. GESTIÓN PUBLICA EFECTIVA: VALLE LÍDER</v>
      </c>
      <c r="D457" s="220" t="str">
        <f>[4]Pg!$F$50</f>
        <v>Pg50107. Sexualidad y Derechos Sexuales y Reproductivos</v>
      </c>
      <c r="E457" s="220" t="s">
        <v>5138</v>
      </c>
      <c r="F457" s="220" t="s">
        <v>5308</v>
      </c>
      <c r="G457" s="220" t="s">
        <v>1440</v>
      </c>
      <c r="H457" s="220" t="s">
        <v>4834</v>
      </c>
      <c r="I457" s="220" t="s">
        <v>767</v>
      </c>
      <c r="J457" s="220"/>
      <c r="K457" s="220" t="s">
        <v>85</v>
      </c>
      <c r="L457" s="224">
        <v>1</v>
      </c>
      <c r="M457" s="221">
        <v>2019</v>
      </c>
      <c r="N457" s="224">
        <v>1</v>
      </c>
      <c r="O457" s="221">
        <v>100</v>
      </c>
      <c r="P457" s="221">
        <v>100</v>
      </c>
      <c r="Q457" s="221">
        <v>100</v>
      </c>
      <c r="R457" s="222">
        <v>100</v>
      </c>
      <c r="S457" s="223">
        <f t="shared" si="43"/>
        <v>2238925811</v>
      </c>
      <c r="T457" s="223">
        <f t="shared" si="41"/>
        <v>515357853</v>
      </c>
      <c r="U457" s="223"/>
      <c r="V457" s="223"/>
      <c r="W457" s="223">
        <v>515357853</v>
      </c>
      <c r="X457" s="223"/>
      <c r="Y457" s="223"/>
      <c r="Z457" s="223"/>
      <c r="AA457" s="223"/>
      <c r="AB457" s="223"/>
      <c r="AC457" s="223"/>
      <c r="AD457" s="223">
        <f t="shared" si="40"/>
        <v>530818589</v>
      </c>
      <c r="AE457" s="223"/>
      <c r="AF457" s="223"/>
      <c r="AG457" s="223">
        <v>530818589</v>
      </c>
      <c r="AH457" s="223"/>
      <c r="AI457" s="223"/>
      <c r="AJ457" s="223"/>
      <c r="AK457" s="223"/>
      <c r="AL457" s="223"/>
      <c r="AM457" s="223"/>
      <c r="AN457" s="223">
        <f t="shared" si="42"/>
        <v>567975890</v>
      </c>
      <c r="AO457" s="223"/>
      <c r="AP457" s="223"/>
      <c r="AQ457" s="223">
        <v>567975890</v>
      </c>
      <c r="AR457" s="223"/>
      <c r="AS457" s="223"/>
      <c r="AT457" s="223"/>
      <c r="AU457" s="223"/>
      <c r="AV457" s="223"/>
      <c r="AW457" s="223"/>
      <c r="AX457" s="223">
        <f t="shared" si="39"/>
        <v>624773479</v>
      </c>
      <c r="AY457" s="223"/>
      <c r="AZ457" s="223"/>
      <c r="BA457" s="223">
        <v>624773479</v>
      </c>
      <c r="BB457" s="223"/>
      <c r="BC457" s="223"/>
      <c r="BD457" s="223"/>
      <c r="BE457" s="223"/>
      <c r="BF457" s="223">
        <v>0</v>
      </c>
      <c r="BG457" s="223"/>
    </row>
    <row r="458" spans="1:1226" s="234" customFormat="1" ht="91" x14ac:dyDescent="0.3">
      <c r="A458" s="213">
        <v>455</v>
      </c>
      <c r="B458" s="230" t="str">
        <f>[4]LT!E$7</f>
        <v>LT5. GESTIÓN TERRITORIAL COMPARTIDA PARA UNA BUENA GOBERNANZA</v>
      </c>
      <c r="C458" s="220" t="str">
        <f>[4]LA!F$20</f>
        <v>LA501. GESTIÓN PUBLICA EFECTIVA: VALLE LÍDER</v>
      </c>
      <c r="D458" s="220" t="str">
        <f>[4]Pg!$F$50</f>
        <v>Pg50107. Sexualidad y Derechos Sexuales y Reproductivos</v>
      </c>
      <c r="E458" s="220" t="s">
        <v>5139</v>
      </c>
      <c r="F458" s="220" t="s">
        <v>5309</v>
      </c>
      <c r="G458" s="220" t="s">
        <v>1441</v>
      </c>
      <c r="H458" s="220" t="s">
        <v>4835</v>
      </c>
      <c r="I458" s="220" t="s">
        <v>767</v>
      </c>
      <c r="J458" s="220"/>
      <c r="K458" s="220" t="s">
        <v>85</v>
      </c>
      <c r="L458" s="224">
        <v>1</v>
      </c>
      <c r="M458" s="221">
        <v>2019</v>
      </c>
      <c r="N458" s="224">
        <v>1</v>
      </c>
      <c r="O458" s="221">
        <v>100</v>
      </c>
      <c r="P458" s="221">
        <v>100</v>
      </c>
      <c r="Q458" s="221">
        <v>100</v>
      </c>
      <c r="R458" s="222">
        <v>100</v>
      </c>
      <c r="S458" s="223">
        <f t="shared" si="43"/>
        <v>1496283806</v>
      </c>
      <c r="T458" s="223">
        <f t="shared" si="41"/>
        <v>344415883</v>
      </c>
      <c r="U458" s="223"/>
      <c r="V458" s="223"/>
      <c r="W458" s="223">
        <v>344415883</v>
      </c>
      <c r="X458" s="223"/>
      <c r="Y458" s="223"/>
      <c r="Z458" s="223"/>
      <c r="AA458" s="223"/>
      <c r="AB458" s="223"/>
      <c r="AC458" s="223"/>
      <c r="AD458" s="223">
        <f t="shared" si="40"/>
        <v>354748359</v>
      </c>
      <c r="AE458" s="223"/>
      <c r="AF458" s="223"/>
      <c r="AG458" s="223">
        <v>354748359</v>
      </c>
      <c r="AH458" s="223"/>
      <c r="AI458" s="223"/>
      <c r="AJ458" s="223"/>
      <c r="AK458" s="223"/>
      <c r="AL458" s="223"/>
      <c r="AM458" s="223"/>
      <c r="AN458" s="223">
        <f t="shared" si="42"/>
        <v>379580745</v>
      </c>
      <c r="AO458" s="223"/>
      <c r="AP458" s="223"/>
      <c r="AQ458" s="223">
        <v>379580745</v>
      </c>
      <c r="AR458" s="223"/>
      <c r="AS458" s="223"/>
      <c r="AT458" s="223"/>
      <c r="AU458" s="223"/>
      <c r="AV458" s="223"/>
      <c r="AW458" s="223"/>
      <c r="AX458" s="223">
        <f t="shared" si="39"/>
        <v>417538819</v>
      </c>
      <c r="AY458" s="223"/>
      <c r="AZ458" s="223"/>
      <c r="BA458" s="223">
        <v>417538819</v>
      </c>
      <c r="BB458" s="223"/>
      <c r="BC458" s="223"/>
      <c r="BD458" s="223"/>
      <c r="BE458" s="223"/>
      <c r="BF458" s="223">
        <v>0</v>
      </c>
      <c r="BG458" s="223"/>
    </row>
    <row r="459" spans="1:1226" s="234" customFormat="1" ht="78" x14ac:dyDescent="0.3">
      <c r="A459" s="213">
        <v>456</v>
      </c>
      <c r="B459" s="230" t="str">
        <f>[4]LT!E$7</f>
        <v>LT5. GESTIÓN TERRITORIAL COMPARTIDA PARA UNA BUENA GOBERNANZA</v>
      </c>
      <c r="C459" s="220" t="str">
        <f>[4]LA!F$20</f>
        <v>LA501. GESTIÓN PUBLICA EFECTIVA: VALLE LÍDER</v>
      </c>
      <c r="D459" s="220" t="str">
        <f>[4]Pg!$F$51</f>
        <v>Pg50108. Vida Saludable y Condiciones No Transmisibles</v>
      </c>
      <c r="E459" s="220" t="s">
        <v>5140</v>
      </c>
      <c r="F459" s="220" t="s">
        <v>5310</v>
      </c>
      <c r="G459" s="248" t="s">
        <v>1442</v>
      </c>
      <c r="H459" s="220" t="s">
        <v>4836</v>
      </c>
      <c r="I459" s="220" t="s">
        <v>767</v>
      </c>
      <c r="J459" s="220"/>
      <c r="K459" s="220" t="s">
        <v>85</v>
      </c>
      <c r="L459" s="221">
        <v>0</v>
      </c>
      <c r="M459" s="221">
        <v>2019</v>
      </c>
      <c r="N459" s="224">
        <v>1</v>
      </c>
      <c r="O459" s="221">
        <v>100</v>
      </c>
      <c r="P459" s="221">
        <v>100</v>
      </c>
      <c r="Q459" s="221">
        <v>100</v>
      </c>
      <c r="R459" s="222">
        <v>100</v>
      </c>
      <c r="S459" s="223">
        <f t="shared" si="43"/>
        <v>5507193682</v>
      </c>
      <c r="T459" s="223">
        <f t="shared" si="41"/>
        <v>1267650540</v>
      </c>
      <c r="U459" s="223"/>
      <c r="V459" s="223"/>
      <c r="W459" s="223">
        <v>1267650540</v>
      </c>
      <c r="X459" s="223"/>
      <c r="Y459" s="223"/>
      <c r="Z459" s="223"/>
      <c r="AA459" s="223"/>
      <c r="AB459" s="223"/>
      <c r="AC459" s="223"/>
      <c r="AD459" s="223">
        <f t="shared" si="40"/>
        <v>1305680056</v>
      </c>
      <c r="AE459" s="223"/>
      <c r="AF459" s="223"/>
      <c r="AG459" s="223">
        <v>1305680056</v>
      </c>
      <c r="AH459" s="223"/>
      <c r="AI459" s="223"/>
      <c r="AJ459" s="223"/>
      <c r="AK459" s="223"/>
      <c r="AL459" s="223"/>
      <c r="AM459" s="223"/>
      <c r="AN459" s="223">
        <f t="shared" si="42"/>
        <v>1397077660</v>
      </c>
      <c r="AO459" s="223"/>
      <c r="AP459" s="223"/>
      <c r="AQ459" s="223">
        <v>1397077660</v>
      </c>
      <c r="AR459" s="223"/>
      <c r="AS459" s="223"/>
      <c r="AT459" s="223"/>
      <c r="AU459" s="223"/>
      <c r="AV459" s="223"/>
      <c r="AW459" s="223"/>
      <c r="AX459" s="223">
        <f t="shared" si="39"/>
        <v>1536785426</v>
      </c>
      <c r="AY459" s="223"/>
      <c r="AZ459" s="223"/>
      <c r="BA459" s="223">
        <v>1536785426</v>
      </c>
      <c r="BB459" s="223"/>
      <c r="BC459" s="223"/>
      <c r="BD459" s="223"/>
      <c r="BE459" s="223"/>
      <c r="BF459" s="223">
        <v>0</v>
      </c>
      <c r="BG459" s="223"/>
    </row>
    <row r="460" spans="1:1226" s="234" customFormat="1" ht="65" x14ac:dyDescent="0.3">
      <c r="A460" s="213">
        <v>457</v>
      </c>
      <c r="B460" s="230" t="str">
        <f>[4]LT!E$7</f>
        <v>LT5. GESTIÓN TERRITORIAL COMPARTIDA PARA UNA BUENA GOBERNANZA</v>
      </c>
      <c r="C460" s="220" t="str">
        <f>[4]LA!F$20</f>
        <v>LA501. GESTIÓN PUBLICA EFECTIVA: VALLE LÍDER</v>
      </c>
      <c r="D460" s="220" t="str">
        <f>[4]Pg!$F$51</f>
        <v>Pg50108. Vida Saludable y Condiciones No Transmisibles</v>
      </c>
      <c r="E460" s="220" t="s">
        <v>5140</v>
      </c>
      <c r="F460" s="220" t="s">
        <v>5310</v>
      </c>
      <c r="G460" s="248" t="s">
        <v>1443</v>
      </c>
      <c r="H460" s="220" t="s">
        <v>4837</v>
      </c>
      <c r="I460" s="220" t="s">
        <v>767</v>
      </c>
      <c r="J460" s="220"/>
      <c r="K460" s="220" t="s">
        <v>85</v>
      </c>
      <c r="L460" s="221">
        <v>0</v>
      </c>
      <c r="M460" s="221">
        <v>2019</v>
      </c>
      <c r="N460" s="224">
        <v>1</v>
      </c>
      <c r="O460" s="221">
        <v>100</v>
      </c>
      <c r="P460" s="221">
        <v>100</v>
      </c>
      <c r="Q460" s="221">
        <v>100</v>
      </c>
      <c r="R460" s="222">
        <v>100</v>
      </c>
      <c r="S460" s="223">
        <f t="shared" si="43"/>
        <v>2774873159</v>
      </c>
      <c r="T460" s="223">
        <f t="shared" si="41"/>
        <v>638722671</v>
      </c>
      <c r="U460" s="223"/>
      <c r="V460" s="223"/>
      <c r="W460" s="223">
        <v>638722671</v>
      </c>
      <c r="X460" s="223"/>
      <c r="Y460" s="223"/>
      <c r="Z460" s="223"/>
      <c r="AA460" s="223"/>
      <c r="AB460" s="223"/>
      <c r="AC460" s="223"/>
      <c r="AD460" s="223">
        <f t="shared" si="40"/>
        <v>657884351</v>
      </c>
      <c r="AE460" s="223"/>
      <c r="AF460" s="223"/>
      <c r="AG460" s="223">
        <v>657884351</v>
      </c>
      <c r="AH460" s="223"/>
      <c r="AI460" s="223"/>
      <c r="AJ460" s="223"/>
      <c r="AK460" s="223"/>
      <c r="AL460" s="223"/>
      <c r="AM460" s="223"/>
      <c r="AN460" s="223">
        <f t="shared" si="42"/>
        <v>703936256</v>
      </c>
      <c r="AO460" s="223"/>
      <c r="AP460" s="223"/>
      <c r="AQ460" s="223">
        <v>703936256</v>
      </c>
      <c r="AR460" s="223"/>
      <c r="AS460" s="223"/>
      <c r="AT460" s="223"/>
      <c r="AU460" s="223"/>
      <c r="AV460" s="223"/>
      <c r="AW460" s="223"/>
      <c r="AX460" s="223">
        <f t="shared" si="39"/>
        <v>774329881</v>
      </c>
      <c r="AY460" s="223"/>
      <c r="AZ460" s="223"/>
      <c r="BA460" s="223">
        <v>774329881</v>
      </c>
      <c r="BB460" s="223"/>
      <c r="BC460" s="223"/>
      <c r="BD460" s="223"/>
      <c r="BE460" s="223"/>
      <c r="BF460" s="223">
        <v>0</v>
      </c>
      <c r="BG460" s="223"/>
    </row>
    <row r="461" spans="1:1226" s="234" customFormat="1" ht="78" x14ac:dyDescent="0.3">
      <c r="A461" s="213">
        <v>458</v>
      </c>
      <c r="B461" s="230" t="str">
        <f>[4]LT!E$7</f>
        <v>LT5. GESTIÓN TERRITORIAL COMPARTIDA PARA UNA BUENA GOBERNANZA</v>
      </c>
      <c r="C461" s="220" t="str">
        <f>[4]LA!F$20</f>
        <v>LA501. GESTIÓN PUBLICA EFECTIVA: VALLE LÍDER</v>
      </c>
      <c r="D461" s="220" t="str">
        <f>[4]Pg!$F$51</f>
        <v>Pg50108. Vida Saludable y Condiciones No Transmisibles</v>
      </c>
      <c r="E461" s="220" t="s">
        <v>5140</v>
      </c>
      <c r="F461" s="220" t="s">
        <v>5310</v>
      </c>
      <c r="G461" s="248" t="s">
        <v>908</v>
      </c>
      <c r="H461" s="220" t="s">
        <v>4838</v>
      </c>
      <c r="I461" s="220" t="s">
        <v>767</v>
      </c>
      <c r="J461" s="220"/>
      <c r="K461" s="220" t="s">
        <v>85</v>
      </c>
      <c r="L461" s="221">
        <v>0</v>
      </c>
      <c r="M461" s="221">
        <v>2019</v>
      </c>
      <c r="N461" s="224">
        <v>1</v>
      </c>
      <c r="O461" s="221">
        <v>100</v>
      </c>
      <c r="P461" s="221">
        <v>100</v>
      </c>
      <c r="Q461" s="221">
        <v>100</v>
      </c>
      <c r="R461" s="222">
        <v>100</v>
      </c>
      <c r="S461" s="223">
        <f t="shared" si="43"/>
        <v>14390701726</v>
      </c>
      <c r="T461" s="223">
        <f t="shared" si="41"/>
        <v>3312464000</v>
      </c>
      <c r="U461" s="223"/>
      <c r="V461" s="223">
        <v>3312464000</v>
      </c>
      <c r="W461" s="223"/>
      <c r="X461" s="223"/>
      <c r="Y461" s="223"/>
      <c r="Z461" s="223"/>
      <c r="AA461" s="223"/>
      <c r="AB461" s="223"/>
      <c r="AC461" s="223"/>
      <c r="AD461" s="223">
        <f t="shared" si="40"/>
        <v>3411837920</v>
      </c>
      <c r="AE461" s="223"/>
      <c r="AF461" s="223">
        <v>3411837920</v>
      </c>
      <c r="AG461" s="223"/>
      <c r="AH461" s="223"/>
      <c r="AI461" s="223"/>
      <c r="AJ461" s="223"/>
      <c r="AK461" s="223"/>
      <c r="AL461" s="223"/>
      <c r="AM461" s="223"/>
      <c r="AN461" s="223">
        <f t="shared" si="42"/>
        <v>3650666574</v>
      </c>
      <c r="AO461" s="223"/>
      <c r="AP461" s="223">
        <v>3650666574</v>
      </c>
      <c r="AQ461" s="223"/>
      <c r="AR461" s="223"/>
      <c r="AS461" s="223"/>
      <c r="AT461" s="223"/>
      <c r="AU461" s="223"/>
      <c r="AV461" s="223"/>
      <c r="AW461" s="223"/>
      <c r="AX461" s="223">
        <f t="shared" si="39"/>
        <v>4015733232</v>
      </c>
      <c r="AY461" s="223"/>
      <c r="AZ461" s="223">
        <v>4015733232</v>
      </c>
      <c r="BA461" s="223"/>
      <c r="BB461" s="223"/>
      <c r="BC461" s="223"/>
      <c r="BD461" s="223"/>
      <c r="BE461" s="223"/>
      <c r="BF461" s="223">
        <v>0</v>
      </c>
      <c r="BG461" s="223"/>
    </row>
    <row r="462" spans="1:1226" s="268" customFormat="1" ht="52" x14ac:dyDescent="0.3">
      <c r="A462" s="213">
        <v>459</v>
      </c>
      <c r="B462" s="230" t="str">
        <f>[4]LT!E$7</f>
        <v>LT5. GESTIÓN TERRITORIAL COMPARTIDA PARA UNA BUENA GOBERNANZA</v>
      </c>
      <c r="C462" s="220" t="str">
        <f>[4]LA!F$20</f>
        <v>LA501. GESTIÓN PUBLICA EFECTIVA: VALLE LÍDER</v>
      </c>
      <c r="D462" s="220" t="str">
        <f>[4]Pg!$F$52</f>
        <v>Pg50109. Vida Saludable y Enfermedades Transmisibles</v>
      </c>
      <c r="E462" s="220" t="s">
        <v>5141</v>
      </c>
      <c r="F462" s="220" t="s">
        <v>5311</v>
      </c>
      <c r="G462" s="248" t="s">
        <v>1815</v>
      </c>
      <c r="H462" s="220" t="s">
        <v>4839</v>
      </c>
      <c r="I462" s="220" t="s">
        <v>767</v>
      </c>
      <c r="J462" s="220"/>
      <c r="K462" s="220" t="s">
        <v>85</v>
      </c>
      <c r="L462" s="224">
        <v>1</v>
      </c>
      <c r="M462" s="221">
        <v>2019</v>
      </c>
      <c r="N462" s="224">
        <v>1</v>
      </c>
      <c r="O462" s="221">
        <v>100</v>
      </c>
      <c r="P462" s="221">
        <v>100</v>
      </c>
      <c r="Q462" s="221">
        <v>100</v>
      </c>
      <c r="R462" s="222">
        <v>100</v>
      </c>
      <c r="S462" s="223">
        <f t="shared" si="43"/>
        <v>18979218154</v>
      </c>
      <c r="T462" s="223">
        <f t="shared" si="41"/>
        <v>12058894036</v>
      </c>
      <c r="U462" s="223"/>
      <c r="V462" s="223">
        <f>10000000000-V466</f>
        <v>9796420500</v>
      </c>
      <c r="W462" s="223">
        <v>1088239102</v>
      </c>
      <c r="X462" s="223"/>
      <c r="Y462" s="223"/>
      <c r="Z462" s="223">
        <v>1174234434</v>
      </c>
      <c r="AA462" s="223"/>
      <c r="AB462" s="223"/>
      <c r="AC462" s="223"/>
      <c r="AD462" s="223">
        <f t="shared" si="40"/>
        <v>2120838742</v>
      </c>
      <c r="AE462" s="223"/>
      <c r="AF462" s="223"/>
      <c r="AG462" s="223">
        <f>1156113308-AG466</f>
        <v>946604308</v>
      </c>
      <c r="AH462" s="223"/>
      <c r="AI462" s="223"/>
      <c r="AJ462" s="223">
        <v>1174234434</v>
      </c>
      <c r="AK462" s="223"/>
      <c r="AL462" s="223"/>
      <c r="AM462" s="223"/>
      <c r="AN462" s="223">
        <f t="shared" si="42"/>
        <v>2278034084</v>
      </c>
      <c r="AO462" s="223"/>
      <c r="AP462" s="223"/>
      <c r="AQ462" s="223">
        <f>1319237650-AQ466</f>
        <v>1103799650</v>
      </c>
      <c r="AR462" s="223"/>
      <c r="AS462" s="223"/>
      <c r="AT462" s="223">
        <v>1174234434</v>
      </c>
      <c r="AU462" s="223"/>
      <c r="AV462" s="223"/>
      <c r="AW462" s="223"/>
      <c r="AX462" s="223">
        <f t="shared" si="39"/>
        <v>2521451292</v>
      </c>
      <c r="AY462" s="223"/>
      <c r="AZ462" s="223"/>
      <c r="BA462" s="223">
        <f>1568584858-BA466</f>
        <v>1347216858</v>
      </c>
      <c r="BB462" s="223"/>
      <c r="BC462" s="223"/>
      <c r="BD462" s="223">
        <v>1174234434</v>
      </c>
      <c r="BE462" s="223"/>
      <c r="BF462" s="223">
        <v>0</v>
      </c>
      <c r="BG462" s="223"/>
      <c r="BH462" s="234"/>
      <c r="BI462" s="234"/>
      <c r="BJ462" s="234"/>
      <c r="BK462" s="234"/>
      <c r="BL462" s="234"/>
      <c r="BM462" s="234"/>
      <c r="BN462" s="234"/>
      <c r="BO462" s="234"/>
      <c r="BP462" s="234"/>
      <c r="BQ462" s="234"/>
      <c r="BR462" s="234"/>
      <c r="BS462" s="234"/>
      <c r="BT462" s="234"/>
      <c r="BU462" s="234"/>
      <c r="BV462" s="234"/>
      <c r="BW462" s="234"/>
      <c r="BX462" s="234"/>
      <c r="BY462" s="234"/>
      <c r="BZ462" s="234"/>
      <c r="CA462" s="234"/>
      <c r="CB462" s="234"/>
      <c r="CC462" s="234"/>
      <c r="CD462" s="234"/>
      <c r="CE462" s="234"/>
      <c r="CF462" s="234"/>
      <c r="CG462" s="234"/>
      <c r="CH462" s="234"/>
      <c r="CI462" s="234"/>
      <c r="CJ462" s="234"/>
      <c r="CK462" s="234"/>
      <c r="CL462" s="234"/>
      <c r="CM462" s="234"/>
      <c r="CN462" s="234"/>
      <c r="CO462" s="234"/>
      <c r="CP462" s="234"/>
      <c r="CQ462" s="234"/>
      <c r="CR462" s="234"/>
      <c r="CS462" s="234"/>
      <c r="CT462" s="234"/>
      <c r="CU462" s="234"/>
      <c r="CV462" s="234"/>
      <c r="CW462" s="234"/>
      <c r="CX462" s="234"/>
      <c r="CY462" s="234"/>
      <c r="CZ462" s="234"/>
      <c r="DA462" s="234"/>
      <c r="DB462" s="234"/>
      <c r="DC462" s="234"/>
      <c r="DD462" s="234"/>
      <c r="DE462" s="234"/>
      <c r="DF462" s="234"/>
      <c r="DG462" s="234"/>
      <c r="DH462" s="234"/>
      <c r="DI462" s="234"/>
      <c r="DJ462" s="234"/>
      <c r="DK462" s="234"/>
      <c r="DL462" s="234"/>
      <c r="DM462" s="234"/>
      <c r="DN462" s="234"/>
      <c r="DO462" s="234"/>
      <c r="DP462" s="234"/>
      <c r="DQ462" s="234"/>
      <c r="DR462" s="234"/>
      <c r="DS462" s="234"/>
      <c r="DT462" s="234"/>
      <c r="DU462" s="234"/>
      <c r="DV462" s="234"/>
      <c r="DW462" s="234"/>
      <c r="DX462" s="234"/>
      <c r="DY462" s="234"/>
      <c r="DZ462" s="234"/>
      <c r="EA462" s="234"/>
      <c r="EB462" s="234"/>
      <c r="EC462" s="234"/>
      <c r="ED462" s="234"/>
      <c r="EE462" s="234"/>
      <c r="EF462" s="234"/>
      <c r="EG462" s="234"/>
      <c r="EH462" s="234"/>
      <c r="EI462" s="234"/>
      <c r="EJ462" s="234"/>
      <c r="EK462" s="234"/>
      <c r="EL462" s="234"/>
      <c r="EM462" s="234"/>
      <c r="EN462" s="234"/>
      <c r="EO462" s="234"/>
      <c r="EP462" s="234"/>
      <c r="EQ462" s="234"/>
      <c r="ER462" s="234"/>
      <c r="ES462" s="234"/>
      <c r="ET462" s="234"/>
      <c r="EU462" s="234"/>
      <c r="EV462" s="234"/>
      <c r="EW462" s="234"/>
      <c r="EX462" s="234"/>
      <c r="EY462" s="234"/>
      <c r="EZ462" s="234"/>
      <c r="FA462" s="234"/>
      <c r="FB462" s="234"/>
      <c r="FC462" s="234"/>
      <c r="FD462" s="234"/>
      <c r="FE462" s="234"/>
      <c r="FF462" s="234"/>
      <c r="FG462" s="234"/>
      <c r="FH462" s="234"/>
      <c r="FI462" s="234"/>
      <c r="FJ462" s="234"/>
      <c r="FK462" s="234"/>
      <c r="FL462" s="234"/>
      <c r="FM462" s="234"/>
      <c r="FN462" s="234"/>
      <c r="FO462" s="234"/>
      <c r="FP462" s="234"/>
      <c r="FQ462" s="234"/>
      <c r="FR462" s="234"/>
      <c r="FS462" s="234"/>
      <c r="FT462" s="234"/>
      <c r="FU462" s="234"/>
      <c r="FV462" s="234"/>
      <c r="FW462" s="234"/>
      <c r="FX462" s="234"/>
      <c r="FY462" s="234"/>
      <c r="FZ462" s="234"/>
      <c r="GA462" s="234"/>
      <c r="GB462" s="234"/>
      <c r="GC462" s="234"/>
      <c r="GD462" s="234"/>
      <c r="GE462" s="234"/>
      <c r="GF462" s="234"/>
      <c r="GG462" s="234"/>
      <c r="GH462" s="234"/>
      <c r="GI462" s="234"/>
      <c r="GJ462" s="234"/>
      <c r="GK462" s="234"/>
      <c r="GL462" s="234"/>
      <c r="GM462" s="234"/>
      <c r="GN462" s="234"/>
      <c r="GO462" s="234"/>
      <c r="GP462" s="234"/>
      <c r="GQ462" s="234"/>
      <c r="GR462" s="234"/>
      <c r="GS462" s="234"/>
      <c r="GT462" s="234"/>
      <c r="GU462" s="234"/>
      <c r="GV462" s="234"/>
      <c r="GW462" s="234"/>
      <c r="GX462" s="234"/>
      <c r="GY462" s="234"/>
      <c r="GZ462" s="234"/>
      <c r="HA462" s="234"/>
      <c r="HB462" s="234"/>
      <c r="HC462" s="234"/>
      <c r="HD462" s="234"/>
      <c r="HE462" s="234"/>
      <c r="HF462" s="234"/>
      <c r="HG462" s="234"/>
      <c r="HH462" s="234"/>
      <c r="HI462" s="234"/>
      <c r="HJ462" s="234"/>
      <c r="HK462" s="234"/>
      <c r="HL462" s="234"/>
      <c r="HM462" s="234"/>
      <c r="HN462" s="234"/>
      <c r="HO462" s="234"/>
      <c r="HP462" s="234"/>
      <c r="HQ462" s="234"/>
      <c r="HR462" s="234"/>
      <c r="HS462" s="234"/>
      <c r="HT462" s="234"/>
      <c r="HU462" s="234"/>
      <c r="HV462" s="234"/>
      <c r="HW462" s="234"/>
      <c r="HX462" s="234"/>
      <c r="HY462" s="234"/>
      <c r="HZ462" s="234"/>
      <c r="IA462" s="234"/>
      <c r="IB462" s="234"/>
      <c r="IC462" s="234"/>
      <c r="ID462" s="234"/>
      <c r="IE462" s="234"/>
      <c r="IF462" s="234"/>
      <c r="IG462" s="234"/>
      <c r="IH462" s="234"/>
      <c r="II462" s="234"/>
      <c r="IJ462" s="234"/>
      <c r="IK462" s="234"/>
      <c r="IL462" s="234"/>
      <c r="IM462" s="234"/>
      <c r="IN462" s="234"/>
      <c r="IO462" s="234"/>
      <c r="IP462" s="234"/>
      <c r="IQ462" s="234"/>
      <c r="IR462" s="234"/>
      <c r="IS462" s="234"/>
      <c r="IT462" s="234"/>
      <c r="IU462" s="234"/>
      <c r="IV462" s="234"/>
      <c r="IW462" s="234"/>
      <c r="IX462" s="234"/>
      <c r="IY462" s="234"/>
      <c r="IZ462" s="234"/>
      <c r="JA462" s="234"/>
      <c r="JB462" s="234"/>
      <c r="JC462" s="234"/>
      <c r="JD462" s="234"/>
      <c r="JE462" s="234"/>
      <c r="JF462" s="234"/>
      <c r="JG462" s="234"/>
      <c r="JH462" s="234"/>
      <c r="JI462" s="234"/>
      <c r="JJ462" s="234"/>
      <c r="JK462" s="234"/>
      <c r="JL462" s="234"/>
      <c r="JM462" s="234"/>
      <c r="JN462" s="234"/>
      <c r="JO462" s="234"/>
      <c r="JP462" s="234"/>
      <c r="JQ462" s="234"/>
      <c r="JR462" s="234"/>
      <c r="JS462" s="234"/>
      <c r="JT462" s="234"/>
      <c r="JU462" s="234"/>
      <c r="JV462" s="234"/>
      <c r="JW462" s="234"/>
      <c r="JX462" s="234"/>
      <c r="JY462" s="234"/>
      <c r="JZ462" s="234"/>
      <c r="KA462" s="234"/>
      <c r="KB462" s="234"/>
      <c r="KC462" s="234"/>
      <c r="KD462" s="234"/>
      <c r="KE462" s="234"/>
      <c r="KF462" s="234"/>
      <c r="KG462" s="234"/>
      <c r="KH462" s="234"/>
      <c r="KI462" s="234"/>
      <c r="KJ462" s="234"/>
      <c r="KK462" s="234"/>
      <c r="KL462" s="234"/>
      <c r="KM462" s="234"/>
      <c r="KN462" s="234"/>
      <c r="KO462" s="234"/>
      <c r="KP462" s="234"/>
      <c r="KQ462" s="234"/>
      <c r="KR462" s="234"/>
      <c r="KS462" s="234"/>
      <c r="KT462" s="234"/>
      <c r="KU462" s="234"/>
      <c r="KV462" s="234"/>
      <c r="KW462" s="234"/>
      <c r="KX462" s="234"/>
      <c r="KY462" s="234"/>
      <c r="KZ462" s="234"/>
      <c r="LA462" s="234"/>
      <c r="LB462" s="234"/>
      <c r="LC462" s="234"/>
      <c r="LD462" s="234"/>
      <c r="LE462" s="234"/>
      <c r="LF462" s="234"/>
      <c r="LG462" s="234"/>
      <c r="LH462" s="234"/>
      <c r="LI462" s="234"/>
      <c r="LJ462" s="234"/>
      <c r="LK462" s="234"/>
      <c r="LL462" s="234"/>
      <c r="LM462" s="234"/>
      <c r="LN462" s="234"/>
      <c r="LO462" s="234"/>
      <c r="LP462" s="234"/>
      <c r="LQ462" s="234"/>
      <c r="LR462" s="234"/>
      <c r="LS462" s="234"/>
      <c r="LT462" s="234"/>
      <c r="LU462" s="234"/>
      <c r="LV462" s="234"/>
      <c r="LW462" s="234"/>
      <c r="LX462" s="234"/>
      <c r="LY462" s="234"/>
      <c r="LZ462" s="234"/>
      <c r="MA462" s="234"/>
      <c r="MB462" s="234"/>
      <c r="MC462" s="234"/>
      <c r="MD462" s="234"/>
      <c r="ME462" s="234"/>
      <c r="MF462" s="234"/>
      <c r="MG462" s="234"/>
      <c r="MH462" s="234"/>
      <c r="MI462" s="234"/>
      <c r="MJ462" s="234"/>
      <c r="MK462" s="234"/>
      <c r="ML462" s="234"/>
      <c r="MM462" s="234"/>
      <c r="MN462" s="234"/>
      <c r="MO462" s="234"/>
      <c r="MP462" s="234"/>
      <c r="MQ462" s="234"/>
      <c r="MR462" s="234"/>
      <c r="MS462" s="234"/>
      <c r="MT462" s="234"/>
      <c r="MU462" s="234"/>
      <c r="MV462" s="234"/>
      <c r="MW462" s="234"/>
      <c r="MX462" s="234"/>
      <c r="MY462" s="234"/>
      <c r="MZ462" s="234"/>
      <c r="NA462" s="234"/>
      <c r="NB462" s="234"/>
      <c r="NC462" s="234"/>
      <c r="ND462" s="234"/>
      <c r="NE462" s="234"/>
      <c r="NF462" s="234"/>
      <c r="NG462" s="234"/>
      <c r="NH462" s="234"/>
      <c r="NI462" s="234"/>
      <c r="NJ462" s="234"/>
      <c r="NK462" s="234"/>
      <c r="NL462" s="234"/>
      <c r="NM462" s="234"/>
      <c r="NN462" s="234"/>
      <c r="NO462" s="234"/>
      <c r="NP462" s="234"/>
      <c r="NQ462" s="234"/>
      <c r="NR462" s="234"/>
      <c r="NS462" s="234"/>
      <c r="NT462" s="234"/>
      <c r="NU462" s="234"/>
      <c r="NV462" s="234"/>
      <c r="NW462" s="234"/>
      <c r="NX462" s="234"/>
      <c r="NY462" s="234"/>
      <c r="NZ462" s="234"/>
      <c r="OA462" s="234"/>
      <c r="OB462" s="234"/>
      <c r="OC462" s="234"/>
      <c r="OD462" s="234"/>
      <c r="OE462" s="234"/>
      <c r="OF462" s="234"/>
      <c r="OG462" s="234"/>
      <c r="OH462" s="234"/>
      <c r="OI462" s="234"/>
      <c r="OJ462" s="234"/>
      <c r="OK462" s="234"/>
      <c r="OL462" s="234"/>
      <c r="OM462" s="234"/>
      <c r="ON462" s="234"/>
      <c r="OO462" s="234"/>
      <c r="OP462" s="234"/>
      <c r="OQ462" s="234"/>
      <c r="OR462" s="234"/>
      <c r="OS462" s="234"/>
      <c r="OT462" s="234"/>
      <c r="OU462" s="234"/>
      <c r="OV462" s="234"/>
      <c r="OW462" s="234"/>
      <c r="OX462" s="234"/>
      <c r="OY462" s="234"/>
      <c r="OZ462" s="234"/>
      <c r="PA462" s="234"/>
      <c r="PB462" s="234"/>
      <c r="PC462" s="234"/>
      <c r="PD462" s="234"/>
      <c r="PE462" s="234"/>
      <c r="PF462" s="234"/>
      <c r="PG462" s="234"/>
      <c r="PH462" s="234"/>
      <c r="PI462" s="234"/>
      <c r="PJ462" s="234"/>
      <c r="PK462" s="234"/>
      <c r="PL462" s="234"/>
      <c r="PM462" s="234"/>
      <c r="PN462" s="234"/>
      <c r="PO462" s="234"/>
      <c r="PP462" s="234"/>
      <c r="PQ462" s="234"/>
      <c r="PR462" s="234"/>
      <c r="PS462" s="234"/>
      <c r="PT462" s="234"/>
      <c r="PU462" s="234"/>
      <c r="PV462" s="234"/>
      <c r="PW462" s="234"/>
      <c r="PX462" s="234"/>
      <c r="PY462" s="234"/>
      <c r="PZ462" s="234"/>
      <c r="QA462" s="234"/>
      <c r="QB462" s="234"/>
      <c r="QC462" s="234"/>
      <c r="QD462" s="234"/>
      <c r="QE462" s="234"/>
      <c r="QF462" s="234"/>
      <c r="QG462" s="234"/>
      <c r="QH462" s="234"/>
      <c r="QI462" s="234"/>
      <c r="QJ462" s="234"/>
      <c r="QK462" s="234"/>
      <c r="QL462" s="234"/>
      <c r="QM462" s="234"/>
      <c r="QN462" s="234"/>
      <c r="QO462" s="234"/>
      <c r="QP462" s="234"/>
      <c r="QQ462" s="234"/>
      <c r="QR462" s="234"/>
      <c r="QS462" s="234"/>
      <c r="QT462" s="234"/>
      <c r="QU462" s="234"/>
      <c r="QV462" s="234"/>
      <c r="QW462" s="234"/>
      <c r="QX462" s="234"/>
      <c r="QY462" s="234"/>
      <c r="QZ462" s="234"/>
      <c r="RA462" s="234"/>
      <c r="RB462" s="234"/>
      <c r="RC462" s="234"/>
      <c r="RD462" s="234"/>
      <c r="RE462" s="234"/>
      <c r="RF462" s="234"/>
      <c r="RG462" s="234"/>
      <c r="RH462" s="234"/>
      <c r="RI462" s="234"/>
      <c r="RJ462" s="234"/>
      <c r="RK462" s="234"/>
      <c r="RL462" s="234"/>
      <c r="RM462" s="234"/>
      <c r="RN462" s="234"/>
      <c r="RO462" s="234"/>
      <c r="RP462" s="234"/>
      <c r="RQ462" s="234"/>
      <c r="RR462" s="234"/>
      <c r="RS462" s="234"/>
      <c r="RT462" s="234"/>
      <c r="RU462" s="234"/>
      <c r="RV462" s="234"/>
      <c r="RW462" s="234"/>
      <c r="RX462" s="234"/>
      <c r="RY462" s="234"/>
      <c r="RZ462" s="234"/>
      <c r="SA462" s="234"/>
      <c r="SB462" s="234"/>
      <c r="SC462" s="234"/>
      <c r="SD462" s="234"/>
      <c r="SE462" s="234"/>
      <c r="SF462" s="234"/>
      <c r="SG462" s="234"/>
      <c r="SH462" s="234"/>
      <c r="SI462" s="234"/>
      <c r="SJ462" s="234"/>
      <c r="SK462" s="234"/>
      <c r="SL462" s="234"/>
      <c r="SM462" s="234"/>
      <c r="SN462" s="234"/>
      <c r="SO462" s="234"/>
      <c r="SP462" s="234"/>
      <c r="SQ462" s="234"/>
      <c r="SR462" s="234"/>
      <c r="SS462" s="234"/>
      <c r="ST462" s="234"/>
      <c r="SU462" s="234"/>
      <c r="SV462" s="234"/>
      <c r="SW462" s="234"/>
      <c r="SX462" s="234"/>
      <c r="SY462" s="234"/>
      <c r="SZ462" s="234"/>
      <c r="TA462" s="234"/>
      <c r="TB462" s="234"/>
      <c r="TC462" s="234"/>
      <c r="TD462" s="234"/>
      <c r="TE462" s="234"/>
      <c r="TF462" s="234"/>
      <c r="TG462" s="234"/>
      <c r="TH462" s="234"/>
      <c r="TI462" s="234"/>
      <c r="TJ462" s="234"/>
      <c r="TK462" s="234"/>
      <c r="TL462" s="234"/>
      <c r="TM462" s="234"/>
      <c r="TN462" s="234"/>
      <c r="TO462" s="234"/>
      <c r="TP462" s="234"/>
      <c r="TQ462" s="234"/>
      <c r="TR462" s="234"/>
      <c r="TS462" s="234"/>
      <c r="TT462" s="234"/>
      <c r="TU462" s="234"/>
      <c r="TV462" s="234"/>
      <c r="TW462" s="234"/>
      <c r="TX462" s="234"/>
      <c r="TY462" s="234"/>
      <c r="TZ462" s="234"/>
      <c r="UA462" s="234"/>
      <c r="UB462" s="234"/>
      <c r="UC462" s="234"/>
      <c r="UD462" s="234"/>
      <c r="UE462" s="234"/>
      <c r="UF462" s="234"/>
      <c r="UG462" s="234"/>
      <c r="UH462" s="234"/>
      <c r="UI462" s="234"/>
      <c r="UJ462" s="234"/>
      <c r="UK462" s="234"/>
      <c r="UL462" s="234"/>
      <c r="UM462" s="234"/>
      <c r="UN462" s="234"/>
      <c r="UO462" s="234"/>
      <c r="UP462" s="234"/>
      <c r="UQ462" s="234"/>
      <c r="UR462" s="234"/>
      <c r="US462" s="234"/>
      <c r="UT462" s="234"/>
      <c r="UU462" s="234"/>
      <c r="UV462" s="234"/>
      <c r="UW462" s="234"/>
      <c r="UX462" s="234"/>
      <c r="UY462" s="234"/>
      <c r="UZ462" s="234"/>
      <c r="VA462" s="234"/>
      <c r="VB462" s="234"/>
      <c r="VC462" s="234"/>
      <c r="VD462" s="234"/>
      <c r="VE462" s="234"/>
      <c r="VF462" s="234"/>
      <c r="VG462" s="234"/>
      <c r="VH462" s="234"/>
      <c r="VI462" s="234"/>
      <c r="VJ462" s="234"/>
      <c r="VK462" s="234"/>
      <c r="VL462" s="234"/>
      <c r="VM462" s="234"/>
      <c r="VN462" s="234"/>
      <c r="VO462" s="234"/>
      <c r="VP462" s="234"/>
      <c r="VQ462" s="234"/>
      <c r="VR462" s="234"/>
      <c r="VS462" s="234"/>
      <c r="VT462" s="234"/>
      <c r="VU462" s="234"/>
      <c r="VV462" s="234"/>
      <c r="VW462" s="234"/>
      <c r="VX462" s="234"/>
      <c r="VY462" s="234"/>
      <c r="VZ462" s="234"/>
      <c r="WA462" s="234"/>
      <c r="WB462" s="234"/>
      <c r="WC462" s="234"/>
      <c r="WD462" s="234"/>
      <c r="WE462" s="234"/>
      <c r="WF462" s="234"/>
      <c r="WG462" s="234"/>
      <c r="WH462" s="234"/>
      <c r="WI462" s="234"/>
      <c r="WJ462" s="234"/>
      <c r="WK462" s="234"/>
      <c r="WL462" s="234"/>
      <c r="WM462" s="234"/>
      <c r="WN462" s="234"/>
      <c r="WO462" s="234"/>
      <c r="WP462" s="234"/>
      <c r="WQ462" s="234"/>
      <c r="WR462" s="234"/>
      <c r="WS462" s="234"/>
      <c r="WT462" s="234"/>
      <c r="WU462" s="234"/>
      <c r="WV462" s="234"/>
      <c r="WW462" s="234"/>
      <c r="WX462" s="234"/>
      <c r="WY462" s="234"/>
      <c r="WZ462" s="234"/>
      <c r="XA462" s="234"/>
      <c r="XB462" s="234"/>
      <c r="XC462" s="234"/>
      <c r="XD462" s="234"/>
      <c r="XE462" s="234"/>
      <c r="XF462" s="234"/>
      <c r="XG462" s="234"/>
      <c r="XH462" s="234"/>
      <c r="XI462" s="234"/>
      <c r="XJ462" s="234"/>
      <c r="XK462" s="234"/>
      <c r="XL462" s="234"/>
      <c r="XM462" s="234"/>
      <c r="XN462" s="234"/>
      <c r="XO462" s="234"/>
      <c r="XP462" s="234"/>
      <c r="XQ462" s="234"/>
      <c r="XR462" s="234"/>
      <c r="XS462" s="234"/>
      <c r="XT462" s="234"/>
      <c r="XU462" s="234"/>
      <c r="XV462" s="234"/>
      <c r="XW462" s="234"/>
      <c r="XX462" s="234"/>
      <c r="XY462" s="234"/>
      <c r="XZ462" s="234"/>
      <c r="YA462" s="234"/>
      <c r="YB462" s="234"/>
      <c r="YC462" s="234"/>
      <c r="YD462" s="234"/>
      <c r="YE462" s="234"/>
      <c r="YF462" s="234"/>
      <c r="YG462" s="234"/>
      <c r="YH462" s="234"/>
      <c r="YI462" s="234"/>
      <c r="YJ462" s="234"/>
      <c r="YK462" s="234"/>
      <c r="YL462" s="234"/>
      <c r="YM462" s="234"/>
      <c r="YN462" s="234"/>
      <c r="YO462" s="234"/>
      <c r="YP462" s="234"/>
      <c r="YQ462" s="234"/>
      <c r="YR462" s="234"/>
      <c r="YS462" s="234"/>
      <c r="YT462" s="234"/>
      <c r="YU462" s="234"/>
      <c r="YV462" s="234"/>
      <c r="YW462" s="234"/>
      <c r="YX462" s="234"/>
      <c r="YY462" s="234"/>
      <c r="YZ462" s="234"/>
      <c r="ZA462" s="234"/>
      <c r="ZB462" s="234"/>
      <c r="ZC462" s="234"/>
      <c r="ZD462" s="234"/>
      <c r="ZE462" s="234"/>
      <c r="ZF462" s="234"/>
      <c r="ZG462" s="234"/>
      <c r="ZH462" s="234"/>
      <c r="ZI462" s="234"/>
      <c r="ZJ462" s="234"/>
      <c r="ZK462" s="234"/>
      <c r="ZL462" s="234"/>
      <c r="ZM462" s="234"/>
      <c r="ZN462" s="234"/>
      <c r="ZO462" s="234"/>
      <c r="ZP462" s="234"/>
      <c r="ZQ462" s="234"/>
      <c r="ZR462" s="234"/>
      <c r="ZS462" s="234"/>
      <c r="ZT462" s="234"/>
      <c r="ZU462" s="234"/>
      <c r="ZV462" s="234"/>
      <c r="ZW462" s="234"/>
      <c r="ZX462" s="234"/>
      <c r="ZY462" s="234"/>
      <c r="ZZ462" s="234"/>
      <c r="AAA462" s="234"/>
      <c r="AAB462" s="234"/>
      <c r="AAC462" s="234"/>
      <c r="AAD462" s="234"/>
      <c r="AAE462" s="234"/>
      <c r="AAF462" s="234"/>
      <c r="AAG462" s="234"/>
      <c r="AAH462" s="234"/>
      <c r="AAI462" s="234"/>
      <c r="AAJ462" s="234"/>
      <c r="AAK462" s="234"/>
      <c r="AAL462" s="234"/>
      <c r="AAM462" s="234"/>
      <c r="AAN462" s="234"/>
      <c r="AAO462" s="234"/>
      <c r="AAP462" s="234"/>
      <c r="AAQ462" s="234"/>
      <c r="AAR462" s="234"/>
      <c r="AAS462" s="234"/>
      <c r="AAT462" s="234"/>
      <c r="AAU462" s="234"/>
      <c r="AAV462" s="234"/>
      <c r="AAW462" s="234"/>
      <c r="AAX462" s="234"/>
      <c r="AAY462" s="234"/>
      <c r="AAZ462" s="234"/>
      <c r="ABA462" s="234"/>
      <c r="ABB462" s="234"/>
      <c r="ABC462" s="234"/>
      <c r="ABD462" s="234"/>
      <c r="ABE462" s="234"/>
      <c r="ABF462" s="234"/>
      <c r="ABG462" s="234"/>
      <c r="ABH462" s="234"/>
      <c r="ABI462" s="234"/>
      <c r="ABJ462" s="234"/>
      <c r="ABK462" s="234"/>
      <c r="ABL462" s="234"/>
      <c r="ABM462" s="234"/>
      <c r="ABN462" s="234"/>
      <c r="ABO462" s="234"/>
      <c r="ABP462" s="234"/>
      <c r="ABQ462" s="234"/>
      <c r="ABR462" s="234"/>
      <c r="ABS462" s="234"/>
      <c r="ABT462" s="234"/>
      <c r="ABU462" s="234"/>
      <c r="ABV462" s="234"/>
      <c r="ABW462" s="234"/>
      <c r="ABX462" s="234"/>
      <c r="ABY462" s="234"/>
      <c r="ABZ462" s="234"/>
      <c r="ACA462" s="234"/>
      <c r="ACB462" s="234"/>
      <c r="ACC462" s="234"/>
      <c r="ACD462" s="234"/>
      <c r="ACE462" s="234"/>
      <c r="ACF462" s="234"/>
      <c r="ACG462" s="234"/>
      <c r="ACH462" s="234"/>
      <c r="ACI462" s="234"/>
      <c r="ACJ462" s="234"/>
      <c r="ACK462" s="234"/>
      <c r="ACL462" s="234"/>
      <c r="ACM462" s="234"/>
      <c r="ACN462" s="234"/>
      <c r="ACO462" s="234"/>
      <c r="ACP462" s="234"/>
      <c r="ACQ462" s="234"/>
      <c r="ACR462" s="234"/>
      <c r="ACS462" s="234"/>
      <c r="ACT462" s="234"/>
      <c r="ACU462" s="234"/>
      <c r="ACV462" s="234"/>
      <c r="ACW462" s="234"/>
      <c r="ACX462" s="234"/>
      <c r="ACY462" s="234"/>
      <c r="ACZ462" s="234"/>
      <c r="ADA462" s="234"/>
      <c r="ADB462" s="234"/>
      <c r="ADC462" s="234"/>
      <c r="ADD462" s="234"/>
      <c r="ADE462" s="234"/>
      <c r="ADF462" s="234"/>
      <c r="ADG462" s="234"/>
      <c r="ADH462" s="234"/>
      <c r="ADI462" s="234"/>
      <c r="ADJ462" s="234"/>
      <c r="ADK462" s="234"/>
      <c r="ADL462" s="234"/>
      <c r="ADM462" s="234"/>
      <c r="ADN462" s="234"/>
      <c r="ADO462" s="234"/>
      <c r="ADP462" s="234"/>
      <c r="ADQ462" s="234"/>
      <c r="ADR462" s="234"/>
      <c r="ADS462" s="234"/>
      <c r="ADT462" s="234"/>
      <c r="ADU462" s="234"/>
      <c r="ADV462" s="234"/>
      <c r="ADW462" s="234"/>
      <c r="ADX462" s="234"/>
      <c r="ADY462" s="234"/>
      <c r="ADZ462" s="234"/>
      <c r="AEA462" s="234"/>
      <c r="AEB462" s="234"/>
      <c r="AEC462" s="234"/>
      <c r="AED462" s="234"/>
      <c r="AEE462" s="234"/>
      <c r="AEF462" s="234"/>
      <c r="AEG462" s="234"/>
      <c r="AEH462" s="234"/>
      <c r="AEI462" s="234"/>
      <c r="AEJ462" s="234"/>
      <c r="AEK462" s="234"/>
      <c r="AEL462" s="234"/>
      <c r="AEM462" s="234"/>
      <c r="AEN462" s="234"/>
      <c r="AEO462" s="234"/>
      <c r="AEP462" s="234"/>
      <c r="AEQ462" s="234"/>
      <c r="AER462" s="234"/>
      <c r="AES462" s="234"/>
      <c r="AET462" s="234"/>
      <c r="AEU462" s="234"/>
      <c r="AEV462" s="234"/>
      <c r="AEW462" s="234"/>
      <c r="AEX462" s="234"/>
      <c r="AEY462" s="234"/>
      <c r="AEZ462" s="234"/>
      <c r="AFA462" s="234"/>
      <c r="AFB462" s="234"/>
      <c r="AFC462" s="234"/>
      <c r="AFD462" s="234"/>
      <c r="AFE462" s="234"/>
      <c r="AFF462" s="234"/>
      <c r="AFG462" s="234"/>
      <c r="AFH462" s="234"/>
      <c r="AFI462" s="234"/>
      <c r="AFJ462" s="234"/>
      <c r="AFK462" s="234"/>
      <c r="AFL462" s="234"/>
      <c r="AFM462" s="234"/>
      <c r="AFN462" s="234"/>
      <c r="AFO462" s="234"/>
      <c r="AFP462" s="234"/>
      <c r="AFQ462" s="234"/>
      <c r="AFR462" s="234"/>
      <c r="AFS462" s="234"/>
      <c r="AFT462" s="234"/>
      <c r="AFU462" s="234"/>
      <c r="AFV462" s="234"/>
      <c r="AFW462" s="234"/>
      <c r="AFX462" s="234"/>
      <c r="AFY462" s="234"/>
      <c r="AFZ462" s="234"/>
      <c r="AGA462" s="234"/>
      <c r="AGB462" s="234"/>
      <c r="AGC462" s="234"/>
      <c r="AGD462" s="234"/>
      <c r="AGE462" s="234"/>
      <c r="AGF462" s="234"/>
      <c r="AGG462" s="234"/>
      <c r="AGH462" s="234"/>
      <c r="AGI462" s="234"/>
      <c r="AGJ462" s="234"/>
      <c r="AGK462" s="234"/>
      <c r="AGL462" s="234"/>
      <c r="AGM462" s="234"/>
      <c r="AGN462" s="234"/>
      <c r="AGO462" s="234"/>
      <c r="AGP462" s="234"/>
      <c r="AGQ462" s="234"/>
      <c r="AGR462" s="234"/>
      <c r="AGS462" s="234"/>
      <c r="AGT462" s="234"/>
      <c r="AGU462" s="234"/>
      <c r="AGV462" s="234"/>
      <c r="AGW462" s="234"/>
      <c r="AGX462" s="234"/>
      <c r="AGY462" s="234"/>
      <c r="AGZ462" s="234"/>
      <c r="AHA462" s="234"/>
      <c r="AHB462" s="234"/>
      <c r="AHC462" s="234"/>
      <c r="AHD462" s="234"/>
      <c r="AHE462" s="234"/>
      <c r="AHF462" s="234"/>
      <c r="AHG462" s="234"/>
      <c r="AHH462" s="234"/>
      <c r="AHI462" s="234"/>
      <c r="AHJ462" s="234"/>
      <c r="AHK462" s="234"/>
      <c r="AHL462" s="234"/>
      <c r="AHM462" s="234"/>
      <c r="AHN462" s="234"/>
      <c r="AHO462" s="234"/>
      <c r="AHP462" s="234"/>
      <c r="AHQ462" s="234"/>
      <c r="AHR462" s="234"/>
      <c r="AHS462" s="234"/>
      <c r="AHT462" s="234"/>
      <c r="AHU462" s="234"/>
      <c r="AHV462" s="234"/>
      <c r="AHW462" s="234"/>
      <c r="AHX462" s="234"/>
      <c r="AHY462" s="234"/>
      <c r="AHZ462" s="234"/>
      <c r="AIA462" s="234"/>
      <c r="AIB462" s="234"/>
      <c r="AIC462" s="234"/>
      <c r="AID462" s="234"/>
      <c r="AIE462" s="234"/>
      <c r="AIF462" s="234"/>
      <c r="AIG462" s="234"/>
      <c r="AIH462" s="234"/>
      <c r="AII462" s="234"/>
      <c r="AIJ462" s="234"/>
      <c r="AIK462" s="234"/>
      <c r="AIL462" s="234"/>
      <c r="AIM462" s="234"/>
      <c r="AIN462" s="234"/>
      <c r="AIO462" s="234"/>
      <c r="AIP462" s="234"/>
      <c r="AIQ462" s="234"/>
      <c r="AIR462" s="234"/>
      <c r="AIS462" s="234"/>
      <c r="AIT462" s="234"/>
      <c r="AIU462" s="234"/>
      <c r="AIV462" s="234"/>
      <c r="AIW462" s="234"/>
      <c r="AIX462" s="234"/>
      <c r="AIY462" s="234"/>
      <c r="AIZ462" s="234"/>
      <c r="AJA462" s="234"/>
      <c r="AJB462" s="234"/>
      <c r="AJC462" s="234"/>
      <c r="AJD462" s="234"/>
      <c r="AJE462" s="234"/>
      <c r="AJF462" s="234"/>
      <c r="AJG462" s="234"/>
      <c r="AJH462" s="234"/>
      <c r="AJI462" s="234"/>
      <c r="AJJ462" s="234"/>
      <c r="AJK462" s="234"/>
      <c r="AJL462" s="234"/>
      <c r="AJM462" s="234"/>
      <c r="AJN462" s="234"/>
      <c r="AJO462" s="234"/>
      <c r="AJP462" s="234"/>
      <c r="AJQ462" s="234"/>
      <c r="AJR462" s="234"/>
      <c r="AJS462" s="234"/>
      <c r="AJT462" s="234"/>
      <c r="AJU462" s="234"/>
      <c r="AJV462" s="234"/>
      <c r="AJW462" s="234"/>
      <c r="AJX462" s="234"/>
      <c r="AJY462" s="234"/>
      <c r="AJZ462" s="234"/>
      <c r="AKA462" s="234"/>
      <c r="AKB462" s="234"/>
      <c r="AKC462" s="234"/>
      <c r="AKD462" s="234"/>
      <c r="AKE462" s="234"/>
      <c r="AKF462" s="234"/>
      <c r="AKG462" s="234"/>
      <c r="AKH462" s="234"/>
      <c r="AKI462" s="234"/>
      <c r="AKJ462" s="234"/>
      <c r="AKK462" s="234"/>
      <c r="AKL462" s="234"/>
      <c r="AKM462" s="234"/>
      <c r="AKN462" s="234"/>
      <c r="AKO462" s="234"/>
      <c r="AKP462" s="234"/>
      <c r="AKQ462" s="234"/>
      <c r="AKR462" s="234"/>
      <c r="AKS462" s="234"/>
      <c r="AKT462" s="234"/>
      <c r="AKU462" s="234"/>
      <c r="AKV462" s="234"/>
      <c r="AKW462" s="234"/>
      <c r="AKX462" s="234"/>
      <c r="AKY462" s="234"/>
      <c r="AKZ462" s="234"/>
      <c r="ALA462" s="234"/>
      <c r="ALB462" s="234"/>
      <c r="ALC462" s="234"/>
      <c r="ALD462" s="234"/>
      <c r="ALE462" s="234"/>
      <c r="ALF462" s="234"/>
      <c r="ALG462" s="234"/>
      <c r="ALH462" s="234"/>
      <c r="ALI462" s="234"/>
      <c r="ALJ462" s="234"/>
      <c r="ALK462" s="234"/>
      <c r="ALL462" s="234"/>
      <c r="ALM462" s="234"/>
      <c r="ALN462" s="234"/>
      <c r="ALO462" s="234"/>
      <c r="ALP462" s="234"/>
      <c r="ALQ462" s="234"/>
      <c r="ALR462" s="234"/>
      <c r="ALS462" s="234"/>
      <c r="ALT462" s="234"/>
      <c r="ALU462" s="234"/>
      <c r="ALV462" s="234"/>
      <c r="ALW462" s="234"/>
      <c r="ALX462" s="234"/>
      <c r="ALY462" s="234"/>
      <c r="ALZ462" s="234"/>
      <c r="AMA462" s="234"/>
      <c r="AMB462" s="234"/>
      <c r="AMC462" s="234"/>
      <c r="AMD462" s="234"/>
      <c r="AME462" s="234"/>
      <c r="AMF462" s="234"/>
      <c r="AMG462" s="234"/>
      <c r="AMH462" s="234"/>
      <c r="AMI462" s="234"/>
      <c r="AMJ462" s="234"/>
      <c r="AMK462" s="234"/>
      <c r="AML462" s="234"/>
      <c r="AMM462" s="234"/>
      <c r="AMN462" s="234"/>
      <c r="AMO462" s="234"/>
      <c r="AMP462" s="234"/>
      <c r="AMQ462" s="234"/>
      <c r="AMR462" s="234"/>
      <c r="AMS462" s="234"/>
      <c r="AMT462" s="234"/>
      <c r="AMU462" s="234"/>
      <c r="AMV462" s="234"/>
      <c r="AMW462" s="234"/>
      <c r="AMX462" s="234"/>
      <c r="AMY462" s="234"/>
      <c r="AMZ462" s="234"/>
      <c r="ANA462" s="234"/>
      <c r="ANB462" s="234"/>
      <c r="ANC462" s="234"/>
      <c r="AND462" s="234"/>
      <c r="ANE462" s="234"/>
      <c r="ANF462" s="234"/>
      <c r="ANG462" s="234"/>
      <c r="ANH462" s="234"/>
      <c r="ANI462" s="234"/>
      <c r="ANJ462" s="234"/>
      <c r="ANK462" s="234"/>
      <c r="ANL462" s="234"/>
      <c r="ANM462" s="234"/>
      <c r="ANN462" s="234"/>
      <c r="ANO462" s="234"/>
      <c r="ANP462" s="234"/>
      <c r="ANQ462" s="234"/>
      <c r="ANR462" s="234"/>
      <c r="ANS462" s="234"/>
      <c r="ANT462" s="234"/>
      <c r="ANU462" s="234"/>
      <c r="ANV462" s="234"/>
      <c r="ANW462" s="234"/>
      <c r="ANX462" s="234"/>
      <c r="ANY462" s="234"/>
      <c r="ANZ462" s="234"/>
      <c r="AOA462" s="234"/>
      <c r="AOB462" s="234"/>
      <c r="AOC462" s="234"/>
      <c r="AOD462" s="234"/>
      <c r="AOE462" s="234"/>
      <c r="AOF462" s="234"/>
      <c r="AOG462" s="234"/>
      <c r="AOH462" s="234"/>
      <c r="AOI462" s="234"/>
      <c r="AOJ462" s="234"/>
      <c r="AOK462" s="234"/>
      <c r="AOL462" s="234"/>
      <c r="AOM462" s="234"/>
      <c r="AON462" s="234"/>
      <c r="AOO462" s="234"/>
      <c r="AOP462" s="234"/>
      <c r="AOQ462" s="234"/>
      <c r="AOR462" s="234"/>
      <c r="AOS462" s="234"/>
      <c r="AOT462" s="234"/>
      <c r="AOU462" s="234"/>
      <c r="AOV462" s="234"/>
      <c r="AOW462" s="234"/>
      <c r="AOX462" s="234"/>
      <c r="AOY462" s="234"/>
      <c r="AOZ462" s="234"/>
      <c r="APA462" s="234"/>
      <c r="APB462" s="234"/>
      <c r="APC462" s="234"/>
      <c r="APD462" s="234"/>
      <c r="APE462" s="234"/>
      <c r="APF462" s="234"/>
      <c r="APG462" s="234"/>
      <c r="APH462" s="234"/>
      <c r="API462" s="234"/>
      <c r="APJ462" s="234"/>
      <c r="APK462" s="234"/>
      <c r="APL462" s="234"/>
      <c r="APM462" s="234"/>
      <c r="APN462" s="234"/>
      <c r="APO462" s="234"/>
      <c r="APP462" s="234"/>
      <c r="APQ462" s="234"/>
      <c r="APR462" s="234"/>
      <c r="APS462" s="234"/>
      <c r="APT462" s="234"/>
      <c r="APU462" s="234"/>
      <c r="APV462" s="234"/>
      <c r="APW462" s="234"/>
      <c r="APX462" s="234"/>
      <c r="APY462" s="234"/>
      <c r="APZ462" s="234"/>
      <c r="AQA462" s="234"/>
      <c r="AQB462" s="234"/>
      <c r="AQC462" s="234"/>
      <c r="AQD462" s="234"/>
      <c r="AQE462" s="234"/>
      <c r="AQF462" s="234"/>
      <c r="AQG462" s="234"/>
      <c r="AQH462" s="234"/>
      <c r="AQI462" s="234"/>
      <c r="AQJ462" s="234"/>
      <c r="AQK462" s="234"/>
      <c r="AQL462" s="234"/>
      <c r="AQM462" s="234"/>
      <c r="AQN462" s="234"/>
      <c r="AQO462" s="234"/>
      <c r="AQP462" s="234"/>
      <c r="AQQ462" s="234"/>
      <c r="AQR462" s="234"/>
      <c r="AQS462" s="234"/>
      <c r="AQT462" s="234"/>
      <c r="AQU462" s="234"/>
      <c r="AQV462" s="234"/>
      <c r="AQW462" s="234"/>
      <c r="AQX462" s="234"/>
      <c r="AQY462" s="234"/>
      <c r="AQZ462" s="234"/>
      <c r="ARA462" s="234"/>
      <c r="ARB462" s="234"/>
      <c r="ARC462" s="234"/>
      <c r="ARD462" s="234"/>
      <c r="ARE462" s="234"/>
      <c r="ARF462" s="234"/>
      <c r="ARG462" s="234"/>
      <c r="ARH462" s="234"/>
      <c r="ARI462" s="234"/>
      <c r="ARJ462" s="234"/>
      <c r="ARK462" s="234"/>
      <c r="ARL462" s="234"/>
      <c r="ARM462" s="234"/>
      <c r="ARN462" s="234"/>
      <c r="ARO462" s="234"/>
      <c r="ARP462" s="234"/>
      <c r="ARQ462" s="234"/>
      <c r="ARR462" s="234"/>
      <c r="ARS462" s="234"/>
      <c r="ART462" s="234"/>
      <c r="ARU462" s="234"/>
      <c r="ARV462" s="234"/>
      <c r="ARW462" s="234"/>
      <c r="ARX462" s="234"/>
      <c r="ARY462" s="234"/>
      <c r="ARZ462" s="234"/>
      <c r="ASA462" s="234"/>
      <c r="ASB462" s="234"/>
      <c r="ASC462" s="234"/>
      <c r="ASD462" s="234"/>
      <c r="ASE462" s="234"/>
      <c r="ASF462" s="234"/>
      <c r="ASG462" s="234"/>
      <c r="ASH462" s="234"/>
      <c r="ASI462" s="234"/>
      <c r="ASJ462" s="234"/>
      <c r="ASK462" s="234"/>
      <c r="ASL462" s="234"/>
      <c r="ASM462" s="234"/>
      <c r="ASN462" s="234"/>
      <c r="ASO462" s="234"/>
      <c r="ASP462" s="234"/>
      <c r="ASQ462" s="234"/>
      <c r="ASR462" s="234"/>
      <c r="ASS462" s="234"/>
      <c r="AST462" s="234"/>
      <c r="ASU462" s="234"/>
      <c r="ASV462" s="234"/>
      <c r="ASW462" s="234"/>
      <c r="ASX462" s="234"/>
      <c r="ASY462" s="234"/>
      <c r="ASZ462" s="234"/>
      <c r="ATA462" s="234"/>
      <c r="ATB462" s="234"/>
      <c r="ATC462" s="234"/>
      <c r="ATD462" s="234"/>
      <c r="ATE462" s="234"/>
      <c r="ATF462" s="234"/>
      <c r="ATG462" s="234"/>
      <c r="ATH462" s="234"/>
      <c r="ATI462" s="234"/>
      <c r="ATJ462" s="234"/>
      <c r="ATK462" s="234"/>
      <c r="ATL462" s="234"/>
      <c r="ATM462" s="234"/>
      <c r="ATN462" s="234"/>
      <c r="ATO462" s="234"/>
      <c r="ATP462" s="234"/>
      <c r="ATQ462" s="234"/>
      <c r="ATR462" s="234"/>
      <c r="ATS462" s="234"/>
      <c r="ATT462" s="234"/>
      <c r="ATU462" s="234"/>
      <c r="ATV462" s="234"/>
      <c r="ATW462" s="234"/>
      <c r="ATX462" s="234"/>
      <c r="ATY462" s="234"/>
      <c r="ATZ462" s="234"/>
      <c r="AUA462" s="234"/>
      <c r="AUB462" s="234"/>
      <c r="AUC462" s="234"/>
      <c r="AUD462" s="234"/>
    </row>
    <row r="463" spans="1:1226" s="234" customFormat="1" ht="52" x14ac:dyDescent="0.3">
      <c r="A463" s="213">
        <v>460</v>
      </c>
      <c r="B463" s="230" t="str">
        <f>[4]LT!E$7</f>
        <v>LT5. GESTIÓN TERRITORIAL COMPARTIDA PARA UNA BUENA GOBERNANZA</v>
      </c>
      <c r="C463" s="220" t="str">
        <f>[4]LA!F$20</f>
        <v>LA501. GESTIÓN PUBLICA EFECTIVA: VALLE LÍDER</v>
      </c>
      <c r="D463" s="220" t="str">
        <f>[4]Pg!$F$52</f>
        <v>Pg50109. Vida Saludable y Enfermedades Transmisibles</v>
      </c>
      <c r="E463" s="220" t="s">
        <v>5141</v>
      </c>
      <c r="F463" s="220" t="s">
        <v>5311</v>
      </c>
      <c r="G463" s="248" t="s">
        <v>1815</v>
      </c>
      <c r="H463" s="220" t="s">
        <v>4840</v>
      </c>
      <c r="I463" s="220" t="s">
        <v>767</v>
      </c>
      <c r="J463" s="220"/>
      <c r="K463" s="220" t="s">
        <v>85</v>
      </c>
      <c r="L463" s="224">
        <v>1</v>
      </c>
      <c r="M463" s="221">
        <v>2019</v>
      </c>
      <c r="N463" s="224">
        <v>1</v>
      </c>
      <c r="O463" s="221">
        <v>100</v>
      </c>
      <c r="P463" s="221">
        <v>100</v>
      </c>
      <c r="Q463" s="221">
        <v>100</v>
      </c>
      <c r="R463" s="222">
        <v>100</v>
      </c>
      <c r="S463" s="223">
        <f t="shared" si="43"/>
        <v>6216912711</v>
      </c>
      <c r="T463" s="223">
        <f t="shared" si="41"/>
        <v>5559788653</v>
      </c>
      <c r="U463" s="223"/>
      <c r="V463" s="223">
        <f>5000000000+363304353</f>
        <v>5363304353</v>
      </c>
      <c r="W463" s="223">
        <v>196484300</v>
      </c>
      <c r="X463" s="223"/>
      <c r="Y463" s="223"/>
      <c r="Z463" s="223"/>
      <c r="AA463" s="223"/>
      <c r="AB463" s="223"/>
      <c r="AC463" s="223"/>
      <c r="AD463" s="223">
        <f t="shared" si="40"/>
        <v>202378829</v>
      </c>
      <c r="AE463" s="223"/>
      <c r="AF463" s="223"/>
      <c r="AG463" s="223">
        <v>202378829</v>
      </c>
      <c r="AH463" s="223"/>
      <c r="AI463" s="223"/>
      <c r="AJ463" s="223"/>
      <c r="AK463" s="223"/>
      <c r="AL463" s="223"/>
      <c r="AM463" s="223"/>
      <c r="AN463" s="223">
        <f t="shared" si="42"/>
        <v>216545347</v>
      </c>
      <c r="AO463" s="223"/>
      <c r="AP463" s="223"/>
      <c r="AQ463" s="223">
        <v>216545347</v>
      </c>
      <c r="AR463" s="223"/>
      <c r="AS463" s="223"/>
      <c r="AT463" s="223"/>
      <c r="AU463" s="223"/>
      <c r="AV463" s="223"/>
      <c r="AW463" s="223"/>
      <c r="AX463" s="223">
        <f t="shared" si="39"/>
        <v>238199882</v>
      </c>
      <c r="AY463" s="223"/>
      <c r="AZ463" s="223"/>
      <c r="BA463" s="223">
        <v>238199882</v>
      </c>
      <c r="BB463" s="223"/>
      <c r="BC463" s="223"/>
      <c r="BD463" s="223"/>
      <c r="BE463" s="223"/>
      <c r="BF463" s="223">
        <v>0</v>
      </c>
      <c r="BG463" s="223"/>
    </row>
    <row r="464" spans="1:1226" s="234" customFormat="1" ht="65" x14ac:dyDescent="0.3">
      <c r="A464" s="213">
        <v>461</v>
      </c>
      <c r="B464" s="230" t="str">
        <f>[4]LT!E$7</f>
        <v>LT5. GESTIÓN TERRITORIAL COMPARTIDA PARA UNA BUENA GOBERNANZA</v>
      </c>
      <c r="C464" s="220" t="str">
        <f>[4]LA!F$20</f>
        <v>LA501. GESTIÓN PUBLICA EFECTIVA: VALLE LÍDER</v>
      </c>
      <c r="D464" s="220" t="str">
        <f>[4]Pg!$F$52</f>
        <v>Pg50109. Vida Saludable y Enfermedades Transmisibles</v>
      </c>
      <c r="E464" s="220" t="s">
        <v>5141</v>
      </c>
      <c r="F464" s="220" t="s">
        <v>5311</v>
      </c>
      <c r="G464" s="248" t="s">
        <v>1818</v>
      </c>
      <c r="H464" s="220" t="s">
        <v>4841</v>
      </c>
      <c r="I464" s="220" t="s">
        <v>767</v>
      </c>
      <c r="J464" s="220"/>
      <c r="K464" s="220" t="s">
        <v>85</v>
      </c>
      <c r="L464" s="224">
        <v>1</v>
      </c>
      <c r="M464" s="221">
        <v>2019</v>
      </c>
      <c r="N464" s="224">
        <v>1</v>
      </c>
      <c r="O464" s="221">
        <v>100</v>
      </c>
      <c r="P464" s="221">
        <v>100</v>
      </c>
      <c r="Q464" s="221">
        <v>100</v>
      </c>
      <c r="R464" s="222">
        <v>100</v>
      </c>
      <c r="S464" s="223">
        <f t="shared" si="43"/>
        <v>9536770474</v>
      </c>
      <c r="T464" s="223">
        <f t="shared" si="41"/>
        <v>8336039660</v>
      </c>
      <c r="U464" s="223"/>
      <c r="V464" s="223">
        <v>7977013460</v>
      </c>
      <c r="W464" s="223">
        <v>359026200</v>
      </c>
      <c r="X464" s="223"/>
      <c r="Y464" s="223"/>
      <c r="Z464" s="223"/>
      <c r="AA464" s="223"/>
      <c r="AB464" s="223"/>
      <c r="AC464" s="223"/>
      <c r="AD464" s="223">
        <f t="shared" si="40"/>
        <v>369796986</v>
      </c>
      <c r="AE464" s="223"/>
      <c r="AF464" s="223"/>
      <c r="AG464" s="223">
        <v>369796986</v>
      </c>
      <c r="AH464" s="223"/>
      <c r="AI464" s="223"/>
      <c r="AJ464" s="223"/>
      <c r="AK464" s="223"/>
      <c r="AL464" s="223"/>
      <c r="AM464" s="223"/>
      <c r="AN464" s="223">
        <f t="shared" si="42"/>
        <v>395682775</v>
      </c>
      <c r="AO464" s="223"/>
      <c r="AP464" s="223"/>
      <c r="AQ464" s="223">
        <v>395682775</v>
      </c>
      <c r="AR464" s="223"/>
      <c r="AS464" s="223"/>
      <c r="AT464" s="223"/>
      <c r="AU464" s="223"/>
      <c r="AV464" s="223"/>
      <c r="AW464" s="223"/>
      <c r="AX464" s="223">
        <f t="shared" si="39"/>
        <v>435251053</v>
      </c>
      <c r="AY464" s="223"/>
      <c r="AZ464" s="223"/>
      <c r="BA464" s="223">
        <v>435251053</v>
      </c>
      <c r="BB464" s="223"/>
      <c r="BC464" s="223"/>
      <c r="BD464" s="223"/>
      <c r="BE464" s="223"/>
      <c r="BF464" s="223">
        <v>0</v>
      </c>
      <c r="BG464" s="223"/>
    </row>
    <row r="465" spans="1:1226" s="234" customFormat="1" ht="52" x14ac:dyDescent="0.3">
      <c r="A465" s="213">
        <v>462</v>
      </c>
      <c r="B465" s="230" t="str">
        <f>[4]LT!E$7</f>
        <v>LT5. GESTIÓN TERRITORIAL COMPARTIDA PARA UNA BUENA GOBERNANZA</v>
      </c>
      <c r="C465" s="220" t="str">
        <f>[4]LA!F$20</f>
        <v>LA501. GESTIÓN PUBLICA EFECTIVA: VALLE LÍDER</v>
      </c>
      <c r="D465" s="220" t="str">
        <f>[4]Pg!$F$52</f>
        <v>Pg50109. Vida Saludable y Enfermedades Transmisibles</v>
      </c>
      <c r="E465" s="220" t="s">
        <v>5142</v>
      </c>
      <c r="F465" s="220" t="s">
        <v>5311</v>
      </c>
      <c r="G465" s="248" t="s">
        <v>910</v>
      </c>
      <c r="H465" s="220" t="s">
        <v>4842</v>
      </c>
      <c r="I465" s="220" t="s">
        <v>767</v>
      </c>
      <c r="J465" s="220"/>
      <c r="K465" s="220" t="s">
        <v>85</v>
      </c>
      <c r="L465" s="224">
        <v>1</v>
      </c>
      <c r="M465" s="221">
        <v>2019</v>
      </c>
      <c r="N465" s="224">
        <v>1</v>
      </c>
      <c r="O465" s="221">
        <v>100</v>
      </c>
      <c r="P465" s="221">
        <v>100</v>
      </c>
      <c r="Q465" s="221">
        <v>100</v>
      </c>
      <c r="R465" s="222">
        <v>100</v>
      </c>
      <c r="S465" s="223">
        <f t="shared" si="43"/>
        <v>853608358</v>
      </c>
      <c r="T465" s="223">
        <f t="shared" si="41"/>
        <v>196484300</v>
      </c>
      <c r="U465" s="223"/>
      <c r="V465" s="223"/>
      <c r="W465" s="255">
        <v>196484300</v>
      </c>
      <c r="X465" s="255"/>
      <c r="Y465" s="255"/>
      <c r="Z465" s="223"/>
      <c r="AA465" s="223"/>
      <c r="AB465" s="223"/>
      <c r="AC465" s="223"/>
      <c r="AD465" s="223">
        <f t="shared" si="40"/>
        <v>202378829</v>
      </c>
      <c r="AE465" s="223"/>
      <c r="AF465" s="223"/>
      <c r="AG465" s="223">
        <v>202378829</v>
      </c>
      <c r="AH465" s="223"/>
      <c r="AI465" s="223"/>
      <c r="AJ465" s="223"/>
      <c r="AK465" s="223"/>
      <c r="AL465" s="223"/>
      <c r="AM465" s="223"/>
      <c r="AN465" s="223">
        <f t="shared" si="42"/>
        <v>216545347</v>
      </c>
      <c r="AO465" s="223"/>
      <c r="AP465" s="223"/>
      <c r="AQ465" s="223">
        <v>216545347</v>
      </c>
      <c r="AR465" s="223"/>
      <c r="AS465" s="223"/>
      <c r="AT465" s="223"/>
      <c r="AU465" s="223"/>
      <c r="AV465" s="223"/>
      <c r="AW465" s="223"/>
      <c r="AX465" s="223">
        <f t="shared" ref="AX465:AX531" si="44">SUM(AY465:BG465)</f>
        <v>238199882</v>
      </c>
      <c r="AY465" s="223"/>
      <c r="AZ465" s="223"/>
      <c r="BA465" s="223">
        <v>238199882</v>
      </c>
      <c r="BB465" s="223"/>
      <c r="BC465" s="223"/>
      <c r="BD465" s="223"/>
      <c r="BE465" s="223"/>
      <c r="BF465" s="223">
        <v>0</v>
      </c>
      <c r="BG465" s="223"/>
    </row>
    <row r="466" spans="1:1226" s="271" customFormat="1" ht="78" hidden="1" x14ac:dyDescent="0.35">
      <c r="A466" s="213">
        <v>463</v>
      </c>
      <c r="B466" s="230" t="str">
        <f>[4]LT!E$7</f>
        <v>LT5. GESTIÓN TERRITORIAL COMPARTIDA PARA UNA BUENA GOBERNANZA</v>
      </c>
      <c r="C466" s="220" t="str">
        <f>[4]LA!F$20</f>
        <v>LA501. GESTIÓN PUBLICA EFECTIVA: VALLE LÍDER</v>
      </c>
      <c r="D466" s="220" t="str">
        <f>[4]Pg!$F$52</f>
        <v>Pg50109. Vida Saludable y Enfermedades Transmisibles</v>
      </c>
      <c r="E466" s="220" t="s">
        <v>5141</v>
      </c>
      <c r="F466" s="220" t="s">
        <v>5311</v>
      </c>
      <c r="G466" s="248" t="s">
        <v>1821</v>
      </c>
      <c r="H466" s="220" t="s">
        <v>4843</v>
      </c>
      <c r="I466" s="220" t="s">
        <v>1314</v>
      </c>
      <c r="J466" s="220"/>
      <c r="K466" s="220" t="s">
        <v>85</v>
      </c>
      <c r="L466" s="220">
        <v>40</v>
      </c>
      <c r="M466" s="220">
        <v>2019</v>
      </c>
      <c r="N466" s="220">
        <v>40</v>
      </c>
      <c r="O466" s="220">
        <v>40</v>
      </c>
      <c r="P466" s="220">
        <v>40</v>
      </c>
      <c r="Q466" s="220">
        <v>40</v>
      </c>
      <c r="R466" s="220">
        <v>40</v>
      </c>
      <c r="S466" s="223">
        <f t="shared" si="43"/>
        <v>849894500</v>
      </c>
      <c r="T466" s="223">
        <f t="shared" si="41"/>
        <v>203579500</v>
      </c>
      <c r="U466" s="223"/>
      <c r="V466" s="269">
        <v>203579500</v>
      </c>
      <c r="W466" s="270"/>
      <c r="X466" s="270"/>
      <c r="Y466" s="270"/>
      <c r="Z466" s="259"/>
      <c r="AA466" s="223"/>
      <c r="AB466" s="223"/>
      <c r="AC466" s="223"/>
      <c r="AD466" s="223">
        <f>SUM(AE466:AM466)</f>
        <v>209509000</v>
      </c>
      <c r="AE466" s="223"/>
      <c r="AF466" s="234"/>
      <c r="AG466" s="223">
        <v>209509000</v>
      </c>
      <c r="AH466" s="223"/>
      <c r="AI466" s="223"/>
      <c r="AJ466" s="223"/>
      <c r="AK466" s="223"/>
      <c r="AL466" s="223"/>
      <c r="AM466" s="223"/>
      <c r="AN466" s="223">
        <f t="shared" si="42"/>
        <v>215438000</v>
      </c>
      <c r="AO466" s="223"/>
      <c r="AP466" s="223"/>
      <c r="AQ466" s="223">
        <v>215438000</v>
      </c>
      <c r="AR466" s="223"/>
      <c r="AS466" s="223"/>
      <c r="AT466" s="223"/>
      <c r="AU466" s="223"/>
      <c r="AV466" s="223"/>
      <c r="AW466" s="223"/>
      <c r="AX466" s="223">
        <f t="shared" si="44"/>
        <v>221368000</v>
      </c>
      <c r="AY466" s="223"/>
      <c r="AZ466" s="223"/>
      <c r="BA466" s="223">
        <v>221368000</v>
      </c>
      <c r="BB466" s="223"/>
      <c r="BC466" s="223"/>
      <c r="BD466" s="223"/>
      <c r="BE466" s="223"/>
      <c r="BF466" s="223"/>
      <c r="BG466" s="223"/>
      <c r="BH466" s="234"/>
      <c r="BI466" s="234"/>
      <c r="BJ466" s="234"/>
      <c r="BK466" s="234"/>
      <c r="BL466" s="234"/>
      <c r="BM466" s="234"/>
      <c r="BN466" s="234"/>
      <c r="BO466" s="234"/>
      <c r="BP466" s="234"/>
      <c r="BQ466" s="234"/>
      <c r="BR466" s="234"/>
      <c r="BS466" s="234"/>
      <c r="BT466" s="234"/>
      <c r="BU466" s="234"/>
      <c r="BV466" s="234"/>
      <c r="BW466" s="234"/>
      <c r="BX466" s="234"/>
      <c r="BY466" s="234"/>
      <c r="BZ466" s="234"/>
      <c r="CA466" s="234"/>
      <c r="CB466" s="234"/>
      <c r="CC466" s="234"/>
      <c r="CD466" s="234"/>
      <c r="CE466" s="234"/>
      <c r="CF466" s="234"/>
      <c r="CG466" s="234"/>
      <c r="CH466" s="234"/>
      <c r="CI466" s="234"/>
      <c r="CJ466" s="234"/>
      <c r="CK466" s="234"/>
      <c r="CL466" s="234"/>
      <c r="CM466" s="234"/>
      <c r="CN466" s="234"/>
      <c r="CO466" s="234"/>
      <c r="CP466" s="234"/>
      <c r="CQ466" s="234"/>
      <c r="CR466" s="234"/>
      <c r="CS466" s="234"/>
      <c r="CT466" s="234"/>
      <c r="CU466" s="234"/>
      <c r="CV466" s="234"/>
      <c r="CW466" s="234"/>
      <c r="CX466" s="234"/>
      <c r="CY466" s="234"/>
      <c r="CZ466" s="234"/>
      <c r="DA466" s="234"/>
      <c r="DB466" s="234"/>
      <c r="DC466" s="234"/>
      <c r="DD466" s="234"/>
      <c r="DE466" s="234"/>
      <c r="DF466" s="234"/>
      <c r="DG466" s="234"/>
      <c r="DH466" s="234"/>
      <c r="DI466" s="234"/>
      <c r="DJ466" s="234"/>
      <c r="DK466" s="234"/>
      <c r="DL466" s="234"/>
      <c r="DM466" s="234"/>
      <c r="DN466" s="234"/>
      <c r="DO466" s="234"/>
      <c r="DP466" s="234"/>
      <c r="DQ466" s="234"/>
      <c r="DR466" s="234"/>
      <c r="DS466" s="234"/>
      <c r="DT466" s="234"/>
      <c r="DU466" s="234"/>
      <c r="DV466" s="234"/>
      <c r="DW466" s="234"/>
      <c r="DX466" s="234"/>
      <c r="DY466" s="234"/>
      <c r="DZ466" s="234"/>
      <c r="EA466" s="234"/>
      <c r="EB466" s="234"/>
      <c r="EC466" s="234"/>
      <c r="ED466" s="234"/>
      <c r="EE466" s="234"/>
      <c r="EF466" s="234"/>
      <c r="EG466" s="234"/>
      <c r="EH466" s="234"/>
      <c r="EI466" s="234"/>
      <c r="EJ466" s="234"/>
      <c r="EK466" s="234"/>
      <c r="EL466" s="234"/>
      <c r="EM466" s="234"/>
      <c r="EN466" s="234"/>
      <c r="EO466" s="234"/>
      <c r="EP466" s="234"/>
      <c r="EQ466" s="234"/>
      <c r="ER466" s="234"/>
      <c r="ES466" s="234"/>
      <c r="ET466" s="234"/>
      <c r="EU466" s="234"/>
      <c r="EV466" s="234"/>
      <c r="EW466" s="234"/>
      <c r="EX466" s="234"/>
      <c r="EY466" s="234"/>
      <c r="EZ466" s="234"/>
      <c r="FA466" s="234"/>
      <c r="FB466" s="234"/>
      <c r="FC466" s="234"/>
      <c r="FD466" s="234"/>
      <c r="FE466" s="234"/>
      <c r="FF466" s="234"/>
      <c r="FG466" s="234"/>
      <c r="FH466" s="234"/>
      <c r="FI466" s="234"/>
      <c r="FJ466" s="234"/>
      <c r="FK466" s="234"/>
      <c r="FL466" s="234"/>
      <c r="FM466" s="234"/>
      <c r="FN466" s="234"/>
      <c r="FO466" s="234"/>
      <c r="FP466" s="234"/>
      <c r="FQ466" s="234"/>
      <c r="FR466" s="234"/>
      <c r="FS466" s="234"/>
      <c r="FT466" s="234"/>
      <c r="FU466" s="234"/>
      <c r="FV466" s="234"/>
      <c r="FW466" s="234"/>
      <c r="FX466" s="234"/>
      <c r="FY466" s="234"/>
      <c r="FZ466" s="234"/>
      <c r="GA466" s="234"/>
      <c r="GB466" s="234"/>
      <c r="GC466" s="234"/>
      <c r="GD466" s="234"/>
      <c r="GE466" s="234"/>
      <c r="GF466" s="234"/>
      <c r="GG466" s="234"/>
      <c r="GH466" s="234"/>
      <c r="GI466" s="234"/>
      <c r="GJ466" s="234"/>
      <c r="GK466" s="234"/>
      <c r="GL466" s="234"/>
      <c r="GM466" s="234"/>
      <c r="GN466" s="234"/>
      <c r="GO466" s="234"/>
      <c r="GP466" s="234"/>
      <c r="GQ466" s="234"/>
      <c r="GR466" s="234"/>
      <c r="GS466" s="234"/>
      <c r="GT466" s="234"/>
      <c r="GU466" s="234"/>
      <c r="GV466" s="234"/>
      <c r="GW466" s="234"/>
      <c r="GX466" s="234"/>
      <c r="GY466" s="234"/>
      <c r="GZ466" s="234"/>
      <c r="HA466" s="234"/>
      <c r="HB466" s="234"/>
      <c r="HC466" s="234"/>
      <c r="HD466" s="234"/>
      <c r="HE466" s="234"/>
      <c r="HF466" s="234"/>
      <c r="HG466" s="234"/>
      <c r="HH466" s="234"/>
      <c r="HI466" s="234"/>
      <c r="HJ466" s="234"/>
      <c r="HK466" s="234"/>
      <c r="HL466" s="234"/>
      <c r="HM466" s="234"/>
      <c r="HN466" s="234"/>
      <c r="HO466" s="234"/>
      <c r="HP466" s="234"/>
      <c r="HQ466" s="234"/>
      <c r="HR466" s="234"/>
      <c r="HS466" s="234"/>
      <c r="HT466" s="234"/>
      <c r="HU466" s="234"/>
      <c r="HV466" s="234"/>
      <c r="HW466" s="234"/>
      <c r="HX466" s="234"/>
      <c r="HY466" s="234"/>
      <c r="HZ466" s="234"/>
      <c r="IA466" s="234"/>
      <c r="IB466" s="234"/>
      <c r="IC466" s="234"/>
      <c r="ID466" s="234"/>
      <c r="IE466" s="234"/>
      <c r="IF466" s="234"/>
      <c r="IG466" s="234"/>
      <c r="IH466" s="234"/>
      <c r="II466" s="234"/>
      <c r="IJ466" s="234"/>
      <c r="IK466" s="234"/>
      <c r="IL466" s="234"/>
      <c r="IM466" s="234"/>
      <c r="IN466" s="234"/>
      <c r="IO466" s="234"/>
      <c r="IP466" s="234"/>
      <c r="IQ466" s="234"/>
      <c r="IR466" s="234"/>
      <c r="IS466" s="234"/>
      <c r="IT466" s="234"/>
      <c r="IU466" s="234"/>
      <c r="IV466" s="234"/>
      <c r="IW466" s="234"/>
      <c r="IX466" s="234"/>
      <c r="IY466" s="234"/>
      <c r="IZ466" s="234"/>
      <c r="JA466" s="234"/>
      <c r="JB466" s="234"/>
      <c r="JC466" s="234"/>
      <c r="JD466" s="234"/>
      <c r="JE466" s="234"/>
      <c r="JF466" s="234"/>
      <c r="JG466" s="234"/>
      <c r="JH466" s="234"/>
      <c r="JI466" s="234"/>
      <c r="JJ466" s="234"/>
      <c r="JK466" s="234"/>
      <c r="JL466" s="234"/>
      <c r="JM466" s="234"/>
      <c r="JN466" s="234"/>
      <c r="JO466" s="234"/>
      <c r="JP466" s="234"/>
      <c r="JQ466" s="234"/>
      <c r="JR466" s="234"/>
      <c r="JS466" s="234"/>
      <c r="JT466" s="234"/>
      <c r="JU466" s="234"/>
      <c r="JV466" s="234"/>
      <c r="JW466" s="234"/>
      <c r="JX466" s="234"/>
      <c r="JY466" s="234"/>
      <c r="JZ466" s="234"/>
      <c r="KA466" s="234"/>
      <c r="KB466" s="234"/>
      <c r="KC466" s="234"/>
      <c r="KD466" s="234"/>
      <c r="KE466" s="234"/>
      <c r="KF466" s="234"/>
      <c r="KG466" s="234"/>
      <c r="KH466" s="234"/>
      <c r="KI466" s="234"/>
      <c r="KJ466" s="234"/>
      <c r="KK466" s="234"/>
      <c r="KL466" s="234"/>
      <c r="KM466" s="234"/>
      <c r="KN466" s="234"/>
      <c r="KO466" s="234"/>
      <c r="KP466" s="234"/>
      <c r="KQ466" s="234"/>
      <c r="KR466" s="234"/>
      <c r="KS466" s="234"/>
      <c r="KT466" s="234"/>
      <c r="KU466" s="234"/>
      <c r="KV466" s="234"/>
      <c r="KW466" s="234"/>
      <c r="KX466" s="234"/>
      <c r="KY466" s="234"/>
      <c r="KZ466" s="234"/>
      <c r="LA466" s="234"/>
      <c r="LB466" s="234"/>
      <c r="LC466" s="234"/>
      <c r="LD466" s="234"/>
      <c r="LE466" s="234"/>
      <c r="LF466" s="234"/>
      <c r="LG466" s="234"/>
      <c r="LH466" s="234"/>
      <c r="LI466" s="234"/>
      <c r="LJ466" s="234"/>
      <c r="LK466" s="234"/>
      <c r="LL466" s="234"/>
      <c r="LM466" s="234"/>
      <c r="LN466" s="234"/>
      <c r="LO466" s="234"/>
      <c r="LP466" s="234"/>
      <c r="LQ466" s="234"/>
      <c r="LR466" s="234"/>
      <c r="LS466" s="234"/>
      <c r="LT466" s="234"/>
      <c r="LU466" s="234"/>
      <c r="LV466" s="234"/>
      <c r="LW466" s="234"/>
      <c r="LX466" s="234"/>
      <c r="LY466" s="234"/>
      <c r="LZ466" s="234"/>
      <c r="MA466" s="234"/>
      <c r="MB466" s="234"/>
      <c r="MC466" s="234"/>
      <c r="MD466" s="234"/>
      <c r="ME466" s="234"/>
      <c r="MF466" s="234"/>
      <c r="MG466" s="234"/>
      <c r="MH466" s="234"/>
      <c r="MI466" s="234"/>
      <c r="MJ466" s="234"/>
      <c r="MK466" s="234"/>
      <c r="ML466" s="234"/>
      <c r="MM466" s="234"/>
      <c r="MN466" s="234"/>
      <c r="MO466" s="234"/>
      <c r="MP466" s="234"/>
      <c r="MQ466" s="234"/>
      <c r="MR466" s="234"/>
      <c r="MS466" s="234"/>
      <c r="MT466" s="234"/>
      <c r="MU466" s="234"/>
      <c r="MV466" s="234"/>
      <c r="MW466" s="234"/>
      <c r="MX466" s="234"/>
      <c r="MY466" s="234"/>
      <c r="MZ466" s="234"/>
      <c r="NA466" s="234"/>
      <c r="NB466" s="234"/>
      <c r="NC466" s="234"/>
      <c r="ND466" s="234"/>
      <c r="NE466" s="234"/>
      <c r="NF466" s="234"/>
      <c r="NG466" s="234"/>
      <c r="NH466" s="234"/>
      <c r="NI466" s="234"/>
      <c r="NJ466" s="234"/>
      <c r="NK466" s="234"/>
      <c r="NL466" s="234"/>
      <c r="NM466" s="234"/>
      <c r="NN466" s="234"/>
      <c r="NO466" s="234"/>
      <c r="NP466" s="234"/>
      <c r="NQ466" s="234"/>
      <c r="NR466" s="234"/>
      <c r="NS466" s="234"/>
      <c r="NT466" s="234"/>
      <c r="NU466" s="234"/>
      <c r="NV466" s="234"/>
      <c r="NW466" s="234"/>
      <c r="NX466" s="234"/>
      <c r="NY466" s="234"/>
      <c r="NZ466" s="234"/>
      <c r="OA466" s="234"/>
      <c r="OB466" s="234"/>
      <c r="OC466" s="234"/>
      <c r="OD466" s="234"/>
      <c r="OE466" s="234"/>
      <c r="OF466" s="234"/>
      <c r="OG466" s="234"/>
      <c r="OH466" s="234"/>
      <c r="OI466" s="234"/>
      <c r="OJ466" s="234"/>
      <c r="OK466" s="234"/>
      <c r="OL466" s="234"/>
      <c r="OM466" s="234"/>
      <c r="ON466" s="234"/>
      <c r="OO466" s="234"/>
      <c r="OP466" s="234"/>
      <c r="OQ466" s="234"/>
      <c r="OR466" s="234"/>
      <c r="OS466" s="234"/>
      <c r="OT466" s="234"/>
      <c r="OU466" s="234"/>
      <c r="OV466" s="234"/>
      <c r="OW466" s="234"/>
      <c r="OX466" s="234"/>
      <c r="OY466" s="234"/>
      <c r="OZ466" s="234"/>
      <c r="PA466" s="234"/>
      <c r="PB466" s="234"/>
      <c r="PC466" s="234"/>
      <c r="PD466" s="234"/>
      <c r="PE466" s="234"/>
      <c r="PF466" s="234"/>
      <c r="PG466" s="234"/>
      <c r="PH466" s="234"/>
      <c r="PI466" s="234"/>
      <c r="PJ466" s="234"/>
      <c r="PK466" s="234"/>
      <c r="PL466" s="234"/>
      <c r="PM466" s="234"/>
      <c r="PN466" s="234"/>
      <c r="PO466" s="234"/>
      <c r="PP466" s="234"/>
      <c r="PQ466" s="234"/>
      <c r="PR466" s="234"/>
      <c r="PS466" s="234"/>
      <c r="PT466" s="234"/>
      <c r="PU466" s="234"/>
      <c r="PV466" s="234"/>
      <c r="PW466" s="234"/>
      <c r="PX466" s="234"/>
      <c r="PY466" s="234"/>
      <c r="PZ466" s="234"/>
      <c r="QA466" s="234"/>
      <c r="QB466" s="234"/>
      <c r="QC466" s="234"/>
      <c r="QD466" s="234"/>
      <c r="QE466" s="234"/>
      <c r="QF466" s="234"/>
      <c r="QG466" s="234"/>
      <c r="QH466" s="234"/>
      <c r="QI466" s="234"/>
      <c r="QJ466" s="234"/>
      <c r="QK466" s="234"/>
      <c r="QL466" s="234"/>
      <c r="QM466" s="234"/>
      <c r="QN466" s="234"/>
      <c r="QO466" s="234"/>
      <c r="QP466" s="234"/>
      <c r="QQ466" s="234"/>
      <c r="QR466" s="234"/>
      <c r="QS466" s="234"/>
      <c r="QT466" s="234"/>
      <c r="QU466" s="234"/>
      <c r="QV466" s="234"/>
      <c r="QW466" s="234"/>
      <c r="QX466" s="234"/>
      <c r="QY466" s="234"/>
      <c r="QZ466" s="234"/>
      <c r="RA466" s="234"/>
      <c r="RB466" s="234"/>
      <c r="RC466" s="234"/>
      <c r="RD466" s="234"/>
      <c r="RE466" s="234"/>
      <c r="RF466" s="234"/>
      <c r="RG466" s="234"/>
      <c r="RH466" s="234"/>
      <c r="RI466" s="234"/>
      <c r="RJ466" s="234"/>
      <c r="RK466" s="234"/>
      <c r="RL466" s="234"/>
      <c r="RM466" s="234"/>
      <c r="RN466" s="234"/>
      <c r="RO466" s="234"/>
      <c r="RP466" s="234"/>
      <c r="RQ466" s="234"/>
      <c r="RR466" s="234"/>
      <c r="RS466" s="234"/>
      <c r="RT466" s="234"/>
      <c r="RU466" s="234"/>
      <c r="RV466" s="234"/>
      <c r="RW466" s="234"/>
      <c r="RX466" s="234"/>
      <c r="RY466" s="234"/>
      <c r="RZ466" s="234"/>
      <c r="SA466" s="234"/>
      <c r="SB466" s="234"/>
      <c r="SC466" s="234"/>
      <c r="SD466" s="234"/>
      <c r="SE466" s="234"/>
      <c r="SF466" s="234"/>
      <c r="SG466" s="234"/>
      <c r="SH466" s="234"/>
      <c r="SI466" s="234"/>
      <c r="SJ466" s="234"/>
      <c r="SK466" s="234"/>
      <c r="SL466" s="234"/>
      <c r="SM466" s="234"/>
      <c r="SN466" s="234"/>
      <c r="SO466" s="234"/>
      <c r="SP466" s="234"/>
      <c r="SQ466" s="234"/>
      <c r="SR466" s="234"/>
      <c r="SS466" s="234"/>
      <c r="ST466" s="234"/>
      <c r="SU466" s="234"/>
      <c r="SV466" s="234"/>
      <c r="SW466" s="234"/>
      <c r="SX466" s="234"/>
      <c r="SY466" s="234"/>
      <c r="SZ466" s="234"/>
      <c r="TA466" s="234"/>
      <c r="TB466" s="234"/>
      <c r="TC466" s="234"/>
      <c r="TD466" s="234"/>
      <c r="TE466" s="234"/>
      <c r="TF466" s="234"/>
      <c r="TG466" s="234"/>
      <c r="TH466" s="234"/>
      <c r="TI466" s="234"/>
      <c r="TJ466" s="234"/>
      <c r="TK466" s="234"/>
      <c r="TL466" s="234"/>
      <c r="TM466" s="234"/>
      <c r="TN466" s="234"/>
      <c r="TO466" s="234"/>
      <c r="TP466" s="234"/>
      <c r="TQ466" s="234"/>
      <c r="TR466" s="234"/>
      <c r="TS466" s="234"/>
      <c r="TT466" s="234"/>
      <c r="TU466" s="234"/>
      <c r="TV466" s="234"/>
      <c r="TW466" s="234"/>
      <c r="TX466" s="234"/>
      <c r="TY466" s="234"/>
      <c r="TZ466" s="234"/>
      <c r="UA466" s="234"/>
      <c r="UB466" s="234"/>
      <c r="UC466" s="234"/>
      <c r="UD466" s="234"/>
      <c r="UE466" s="234"/>
      <c r="UF466" s="234"/>
      <c r="UG466" s="234"/>
      <c r="UH466" s="234"/>
      <c r="UI466" s="234"/>
      <c r="UJ466" s="234"/>
      <c r="UK466" s="234"/>
      <c r="UL466" s="234"/>
      <c r="UM466" s="234"/>
      <c r="UN466" s="234"/>
      <c r="UO466" s="234"/>
      <c r="UP466" s="234"/>
      <c r="UQ466" s="234"/>
      <c r="UR466" s="234"/>
      <c r="US466" s="234"/>
      <c r="UT466" s="234"/>
      <c r="UU466" s="234"/>
      <c r="UV466" s="234"/>
      <c r="UW466" s="234"/>
      <c r="UX466" s="234"/>
      <c r="UY466" s="234"/>
      <c r="UZ466" s="234"/>
      <c r="VA466" s="234"/>
      <c r="VB466" s="234"/>
      <c r="VC466" s="234"/>
      <c r="VD466" s="234"/>
      <c r="VE466" s="234"/>
      <c r="VF466" s="234"/>
      <c r="VG466" s="234"/>
      <c r="VH466" s="234"/>
      <c r="VI466" s="234"/>
      <c r="VJ466" s="234"/>
      <c r="VK466" s="234"/>
      <c r="VL466" s="234"/>
      <c r="VM466" s="234"/>
      <c r="VN466" s="234"/>
      <c r="VO466" s="234"/>
      <c r="VP466" s="234"/>
      <c r="VQ466" s="234"/>
      <c r="VR466" s="234"/>
      <c r="VS466" s="234"/>
      <c r="VT466" s="234"/>
      <c r="VU466" s="234"/>
      <c r="VV466" s="234"/>
      <c r="VW466" s="234"/>
      <c r="VX466" s="234"/>
      <c r="VY466" s="234"/>
      <c r="VZ466" s="234"/>
      <c r="WA466" s="234"/>
      <c r="WB466" s="234"/>
      <c r="WC466" s="234"/>
      <c r="WD466" s="234"/>
      <c r="WE466" s="234"/>
      <c r="WF466" s="234"/>
      <c r="WG466" s="234"/>
      <c r="WH466" s="234"/>
      <c r="WI466" s="234"/>
      <c r="WJ466" s="234"/>
      <c r="WK466" s="234"/>
      <c r="WL466" s="234"/>
      <c r="WM466" s="234"/>
      <c r="WN466" s="234"/>
      <c r="WO466" s="234"/>
      <c r="WP466" s="234"/>
      <c r="WQ466" s="234"/>
      <c r="WR466" s="234"/>
      <c r="WS466" s="234"/>
      <c r="WT466" s="234"/>
      <c r="WU466" s="234"/>
      <c r="WV466" s="234"/>
      <c r="WW466" s="234"/>
      <c r="WX466" s="234"/>
      <c r="WY466" s="234"/>
      <c r="WZ466" s="234"/>
      <c r="XA466" s="234"/>
      <c r="XB466" s="234"/>
      <c r="XC466" s="234"/>
      <c r="XD466" s="234"/>
      <c r="XE466" s="234"/>
      <c r="XF466" s="234"/>
      <c r="XG466" s="234"/>
      <c r="XH466" s="234"/>
      <c r="XI466" s="234"/>
      <c r="XJ466" s="234"/>
      <c r="XK466" s="234"/>
      <c r="XL466" s="234"/>
      <c r="XM466" s="234"/>
      <c r="XN466" s="234"/>
      <c r="XO466" s="234"/>
      <c r="XP466" s="234"/>
      <c r="XQ466" s="234"/>
      <c r="XR466" s="234"/>
      <c r="XS466" s="234"/>
      <c r="XT466" s="234"/>
      <c r="XU466" s="234"/>
      <c r="XV466" s="234"/>
      <c r="XW466" s="234"/>
      <c r="XX466" s="234"/>
      <c r="XY466" s="234"/>
      <c r="XZ466" s="234"/>
      <c r="YA466" s="234"/>
      <c r="YB466" s="234"/>
      <c r="YC466" s="234"/>
      <c r="YD466" s="234"/>
      <c r="YE466" s="234"/>
      <c r="YF466" s="234"/>
      <c r="YG466" s="234"/>
      <c r="YH466" s="234"/>
      <c r="YI466" s="234"/>
      <c r="YJ466" s="234"/>
      <c r="YK466" s="234"/>
      <c r="YL466" s="234"/>
      <c r="YM466" s="234"/>
      <c r="YN466" s="234"/>
      <c r="YO466" s="234"/>
      <c r="YP466" s="234"/>
      <c r="YQ466" s="234"/>
      <c r="YR466" s="234"/>
      <c r="YS466" s="234"/>
      <c r="YT466" s="234"/>
      <c r="YU466" s="234"/>
      <c r="YV466" s="234"/>
      <c r="YW466" s="234"/>
      <c r="YX466" s="234"/>
      <c r="YY466" s="234"/>
      <c r="YZ466" s="234"/>
      <c r="ZA466" s="234"/>
      <c r="ZB466" s="234"/>
      <c r="ZC466" s="234"/>
      <c r="ZD466" s="234"/>
      <c r="ZE466" s="234"/>
      <c r="ZF466" s="234"/>
      <c r="ZG466" s="234"/>
      <c r="ZH466" s="234"/>
      <c r="ZI466" s="234"/>
      <c r="ZJ466" s="234"/>
      <c r="ZK466" s="234"/>
      <c r="ZL466" s="234"/>
      <c r="ZM466" s="234"/>
      <c r="ZN466" s="234"/>
      <c r="ZO466" s="234"/>
      <c r="ZP466" s="234"/>
      <c r="ZQ466" s="234"/>
      <c r="ZR466" s="234"/>
      <c r="ZS466" s="234"/>
      <c r="ZT466" s="234"/>
      <c r="ZU466" s="234"/>
      <c r="ZV466" s="234"/>
      <c r="ZW466" s="234"/>
      <c r="ZX466" s="234"/>
      <c r="ZY466" s="234"/>
      <c r="ZZ466" s="234"/>
      <c r="AAA466" s="234"/>
      <c r="AAB466" s="234"/>
      <c r="AAC466" s="234"/>
      <c r="AAD466" s="234"/>
      <c r="AAE466" s="234"/>
      <c r="AAF466" s="234"/>
      <c r="AAG466" s="234"/>
      <c r="AAH466" s="234"/>
      <c r="AAI466" s="234"/>
      <c r="AAJ466" s="234"/>
      <c r="AAK466" s="234"/>
      <c r="AAL466" s="234"/>
      <c r="AAM466" s="234"/>
      <c r="AAN466" s="234"/>
      <c r="AAO466" s="234"/>
      <c r="AAP466" s="234"/>
      <c r="AAQ466" s="234"/>
      <c r="AAR466" s="234"/>
      <c r="AAS466" s="234"/>
      <c r="AAT466" s="234"/>
      <c r="AAU466" s="234"/>
      <c r="AAV466" s="234"/>
      <c r="AAW466" s="234"/>
      <c r="AAX466" s="234"/>
      <c r="AAY466" s="234"/>
      <c r="AAZ466" s="234"/>
      <c r="ABA466" s="234"/>
      <c r="ABB466" s="234"/>
      <c r="ABC466" s="234"/>
      <c r="ABD466" s="234"/>
      <c r="ABE466" s="234"/>
      <c r="ABF466" s="234"/>
      <c r="ABG466" s="234"/>
      <c r="ABH466" s="234"/>
      <c r="ABI466" s="234"/>
      <c r="ABJ466" s="234"/>
      <c r="ABK466" s="234"/>
      <c r="ABL466" s="234"/>
      <c r="ABM466" s="234"/>
      <c r="ABN466" s="234"/>
      <c r="ABO466" s="234"/>
      <c r="ABP466" s="234"/>
      <c r="ABQ466" s="234"/>
      <c r="ABR466" s="234"/>
      <c r="ABS466" s="234"/>
      <c r="ABT466" s="234"/>
      <c r="ABU466" s="234"/>
      <c r="ABV466" s="234"/>
      <c r="ABW466" s="234"/>
      <c r="ABX466" s="234"/>
      <c r="ABY466" s="234"/>
      <c r="ABZ466" s="234"/>
      <c r="ACA466" s="234"/>
      <c r="ACB466" s="234"/>
      <c r="ACC466" s="234"/>
      <c r="ACD466" s="234"/>
      <c r="ACE466" s="234"/>
      <c r="ACF466" s="234"/>
      <c r="ACG466" s="234"/>
      <c r="ACH466" s="234"/>
      <c r="ACI466" s="234"/>
      <c r="ACJ466" s="234"/>
      <c r="ACK466" s="234"/>
      <c r="ACL466" s="234"/>
      <c r="ACM466" s="234"/>
      <c r="ACN466" s="234"/>
      <c r="ACO466" s="234"/>
      <c r="ACP466" s="234"/>
      <c r="ACQ466" s="234"/>
      <c r="ACR466" s="234"/>
      <c r="ACS466" s="234"/>
      <c r="ACT466" s="234"/>
      <c r="ACU466" s="234"/>
      <c r="ACV466" s="234"/>
      <c r="ACW466" s="234"/>
      <c r="ACX466" s="234"/>
      <c r="ACY466" s="234"/>
      <c r="ACZ466" s="234"/>
      <c r="ADA466" s="234"/>
      <c r="ADB466" s="234"/>
      <c r="ADC466" s="234"/>
      <c r="ADD466" s="234"/>
      <c r="ADE466" s="234"/>
      <c r="ADF466" s="234"/>
      <c r="ADG466" s="234"/>
      <c r="ADH466" s="234"/>
      <c r="ADI466" s="234"/>
      <c r="ADJ466" s="234"/>
      <c r="ADK466" s="234"/>
      <c r="ADL466" s="234"/>
      <c r="ADM466" s="234"/>
      <c r="ADN466" s="234"/>
      <c r="ADO466" s="234"/>
      <c r="ADP466" s="234"/>
      <c r="ADQ466" s="234"/>
      <c r="ADR466" s="234"/>
      <c r="ADS466" s="234"/>
      <c r="ADT466" s="234"/>
      <c r="ADU466" s="234"/>
      <c r="ADV466" s="234"/>
      <c r="ADW466" s="234"/>
      <c r="ADX466" s="234"/>
      <c r="ADY466" s="234"/>
      <c r="ADZ466" s="234"/>
      <c r="AEA466" s="234"/>
      <c r="AEB466" s="234"/>
      <c r="AEC466" s="234"/>
      <c r="AED466" s="234"/>
      <c r="AEE466" s="234"/>
      <c r="AEF466" s="234"/>
      <c r="AEG466" s="234"/>
      <c r="AEH466" s="234"/>
      <c r="AEI466" s="234"/>
      <c r="AEJ466" s="234"/>
      <c r="AEK466" s="234"/>
      <c r="AEL466" s="234"/>
      <c r="AEM466" s="234"/>
      <c r="AEN466" s="234"/>
      <c r="AEO466" s="234"/>
      <c r="AEP466" s="234"/>
      <c r="AEQ466" s="234"/>
      <c r="AER466" s="234"/>
      <c r="AES466" s="234"/>
      <c r="AET466" s="234"/>
      <c r="AEU466" s="234"/>
      <c r="AEV466" s="234"/>
      <c r="AEW466" s="234"/>
      <c r="AEX466" s="234"/>
      <c r="AEY466" s="234"/>
      <c r="AEZ466" s="234"/>
      <c r="AFA466" s="234"/>
      <c r="AFB466" s="234"/>
      <c r="AFC466" s="234"/>
      <c r="AFD466" s="234"/>
      <c r="AFE466" s="234"/>
      <c r="AFF466" s="234"/>
      <c r="AFG466" s="234"/>
      <c r="AFH466" s="234"/>
      <c r="AFI466" s="234"/>
      <c r="AFJ466" s="234"/>
      <c r="AFK466" s="234"/>
      <c r="AFL466" s="234"/>
      <c r="AFM466" s="234"/>
      <c r="AFN466" s="234"/>
      <c r="AFO466" s="234"/>
      <c r="AFP466" s="234"/>
      <c r="AFQ466" s="234"/>
      <c r="AFR466" s="234"/>
      <c r="AFS466" s="234"/>
      <c r="AFT466" s="234"/>
      <c r="AFU466" s="234"/>
      <c r="AFV466" s="234"/>
      <c r="AFW466" s="234"/>
      <c r="AFX466" s="234"/>
      <c r="AFY466" s="234"/>
      <c r="AFZ466" s="234"/>
      <c r="AGA466" s="234"/>
      <c r="AGB466" s="234"/>
      <c r="AGC466" s="234"/>
      <c r="AGD466" s="234"/>
      <c r="AGE466" s="234"/>
      <c r="AGF466" s="234"/>
      <c r="AGG466" s="234"/>
      <c r="AGH466" s="234"/>
      <c r="AGI466" s="234"/>
      <c r="AGJ466" s="234"/>
      <c r="AGK466" s="234"/>
      <c r="AGL466" s="234"/>
      <c r="AGM466" s="234"/>
      <c r="AGN466" s="234"/>
      <c r="AGO466" s="234"/>
      <c r="AGP466" s="234"/>
      <c r="AGQ466" s="234"/>
      <c r="AGR466" s="234"/>
      <c r="AGS466" s="234"/>
      <c r="AGT466" s="234"/>
      <c r="AGU466" s="234"/>
      <c r="AGV466" s="234"/>
      <c r="AGW466" s="234"/>
      <c r="AGX466" s="234"/>
      <c r="AGY466" s="234"/>
      <c r="AGZ466" s="234"/>
      <c r="AHA466" s="234"/>
      <c r="AHB466" s="234"/>
      <c r="AHC466" s="234"/>
      <c r="AHD466" s="234"/>
      <c r="AHE466" s="234"/>
      <c r="AHF466" s="234"/>
      <c r="AHG466" s="234"/>
      <c r="AHH466" s="234"/>
      <c r="AHI466" s="234"/>
      <c r="AHJ466" s="234"/>
      <c r="AHK466" s="234"/>
      <c r="AHL466" s="234"/>
      <c r="AHM466" s="234"/>
      <c r="AHN466" s="234"/>
      <c r="AHO466" s="234"/>
      <c r="AHP466" s="234"/>
      <c r="AHQ466" s="234"/>
      <c r="AHR466" s="234"/>
      <c r="AHS466" s="234"/>
      <c r="AHT466" s="234"/>
      <c r="AHU466" s="234"/>
      <c r="AHV466" s="234"/>
      <c r="AHW466" s="234"/>
      <c r="AHX466" s="234"/>
      <c r="AHY466" s="234"/>
      <c r="AHZ466" s="234"/>
      <c r="AIA466" s="234"/>
      <c r="AIB466" s="234"/>
      <c r="AIC466" s="234"/>
      <c r="AID466" s="234"/>
      <c r="AIE466" s="234"/>
      <c r="AIF466" s="234"/>
      <c r="AIG466" s="234"/>
      <c r="AIH466" s="234"/>
      <c r="AII466" s="234"/>
      <c r="AIJ466" s="234"/>
      <c r="AIK466" s="234"/>
      <c r="AIL466" s="234"/>
      <c r="AIM466" s="234"/>
      <c r="AIN466" s="234"/>
      <c r="AIO466" s="234"/>
      <c r="AIP466" s="234"/>
      <c r="AIQ466" s="234"/>
      <c r="AIR466" s="234"/>
      <c r="AIS466" s="234"/>
      <c r="AIT466" s="234"/>
      <c r="AIU466" s="234"/>
      <c r="AIV466" s="234"/>
      <c r="AIW466" s="234"/>
      <c r="AIX466" s="234"/>
      <c r="AIY466" s="234"/>
      <c r="AIZ466" s="234"/>
      <c r="AJA466" s="234"/>
      <c r="AJB466" s="234"/>
      <c r="AJC466" s="234"/>
      <c r="AJD466" s="234"/>
      <c r="AJE466" s="234"/>
      <c r="AJF466" s="234"/>
      <c r="AJG466" s="234"/>
      <c r="AJH466" s="234"/>
      <c r="AJI466" s="234"/>
      <c r="AJJ466" s="234"/>
      <c r="AJK466" s="234"/>
      <c r="AJL466" s="234"/>
      <c r="AJM466" s="234"/>
      <c r="AJN466" s="234"/>
      <c r="AJO466" s="234"/>
      <c r="AJP466" s="234"/>
      <c r="AJQ466" s="234"/>
      <c r="AJR466" s="234"/>
      <c r="AJS466" s="234"/>
      <c r="AJT466" s="234"/>
      <c r="AJU466" s="234"/>
      <c r="AJV466" s="234"/>
      <c r="AJW466" s="234"/>
      <c r="AJX466" s="234"/>
      <c r="AJY466" s="234"/>
      <c r="AJZ466" s="234"/>
      <c r="AKA466" s="234"/>
      <c r="AKB466" s="234"/>
      <c r="AKC466" s="234"/>
      <c r="AKD466" s="234"/>
      <c r="AKE466" s="234"/>
      <c r="AKF466" s="234"/>
      <c r="AKG466" s="234"/>
      <c r="AKH466" s="234"/>
      <c r="AKI466" s="234"/>
      <c r="AKJ466" s="234"/>
      <c r="AKK466" s="234"/>
      <c r="AKL466" s="234"/>
      <c r="AKM466" s="234"/>
      <c r="AKN466" s="234"/>
      <c r="AKO466" s="234"/>
      <c r="AKP466" s="234"/>
      <c r="AKQ466" s="234"/>
      <c r="AKR466" s="234"/>
      <c r="AKS466" s="234"/>
      <c r="AKT466" s="234"/>
      <c r="AKU466" s="234"/>
      <c r="AKV466" s="234"/>
      <c r="AKW466" s="234"/>
      <c r="AKX466" s="234"/>
      <c r="AKY466" s="234"/>
      <c r="AKZ466" s="234"/>
      <c r="ALA466" s="234"/>
      <c r="ALB466" s="234"/>
      <c r="ALC466" s="234"/>
      <c r="ALD466" s="234"/>
      <c r="ALE466" s="234"/>
      <c r="ALF466" s="234"/>
      <c r="ALG466" s="234"/>
      <c r="ALH466" s="234"/>
      <c r="ALI466" s="234"/>
      <c r="ALJ466" s="234"/>
      <c r="ALK466" s="234"/>
      <c r="ALL466" s="234"/>
      <c r="ALM466" s="234"/>
      <c r="ALN466" s="234"/>
      <c r="ALO466" s="234"/>
      <c r="ALP466" s="234"/>
      <c r="ALQ466" s="234"/>
      <c r="ALR466" s="234"/>
      <c r="ALS466" s="234"/>
      <c r="ALT466" s="234"/>
      <c r="ALU466" s="234"/>
      <c r="ALV466" s="234"/>
      <c r="ALW466" s="234"/>
      <c r="ALX466" s="234"/>
      <c r="ALY466" s="234"/>
      <c r="ALZ466" s="234"/>
      <c r="AMA466" s="234"/>
      <c r="AMB466" s="234"/>
      <c r="AMC466" s="234"/>
      <c r="AMD466" s="234"/>
      <c r="AME466" s="234"/>
      <c r="AMF466" s="234"/>
      <c r="AMG466" s="234"/>
      <c r="AMH466" s="234"/>
      <c r="AMI466" s="234"/>
      <c r="AMJ466" s="234"/>
      <c r="AMK466" s="234"/>
      <c r="AML466" s="234"/>
      <c r="AMM466" s="234"/>
      <c r="AMN466" s="234"/>
      <c r="AMO466" s="234"/>
      <c r="AMP466" s="234"/>
      <c r="AMQ466" s="234"/>
      <c r="AMR466" s="234"/>
      <c r="AMS466" s="234"/>
      <c r="AMT466" s="234"/>
      <c r="AMU466" s="234"/>
      <c r="AMV466" s="234"/>
      <c r="AMW466" s="234"/>
      <c r="AMX466" s="234"/>
      <c r="AMY466" s="234"/>
      <c r="AMZ466" s="234"/>
      <c r="ANA466" s="234"/>
      <c r="ANB466" s="234"/>
      <c r="ANC466" s="234"/>
      <c r="AND466" s="234"/>
      <c r="ANE466" s="234"/>
      <c r="ANF466" s="234"/>
      <c r="ANG466" s="234"/>
      <c r="ANH466" s="234"/>
      <c r="ANI466" s="234"/>
      <c r="ANJ466" s="234"/>
      <c r="ANK466" s="234"/>
      <c r="ANL466" s="234"/>
      <c r="ANM466" s="234"/>
      <c r="ANN466" s="234"/>
      <c r="ANO466" s="234"/>
      <c r="ANP466" s="234"/>
      <c r="ANQ466" s="234"/>
      <c r="ANR466" s="234"/>
      <c r="ANS466" s="234"/>
      <c r="ANT466" s="234"/>
      <c r="ANU466" s="234"/>
      <c r="ANV466" s="234"/>
      <c r="ANW466" s="234"/>
      <c r="ANX466" s="234"/>
      <c r="ANY466" s="234"/>
      <c r="ANZ466" s="234"/>
      <c r="AOA466" s="234"/>
      <c r="AOB466" s="234"/>
      <c r="AOC466" s="234"/>
      <c r="AOD466" s="234"/>
      <c r="AOE466" s="234"/>
      <c r="AOF466" s="234"/>
      <c r="AOG466" s="234"/>
      <c r="AOH466" s="234"/>
      <c r="AOI466" s="234"/>
      <c r="AOJ466" s="234"/>
      <c r="AOK466" s="234"/>
      <c r="AOL466" s="234"/>
      <c r="AOM466" s="234"/>
      <c r="AON466" s="234"/>
      <c r="AOO466" s="234"/>
      <c r="AOP466" s="234"/>
      <c r="AOQ466" s="234"/>
      <c r="AOR466" s="234"/>
      <c r="AOS466" s="234"/>
      <c r="AOT466" s="234"/>
      <c r="AOU466" s="234"/>
      <c r="AOV466" s="234"/>
      <c r="AOW466" s="234"/>
      <c r="AOX466" s="234"/>
      <c r="AOY466" s="234"/>
      <c r="AOZ466" s="234"/>
      <c r="APA466" s="234"/>
      <c r="APB466" s="234"/>
      <c r="APC466" s="234"/>
      <c r="APD466" s="234"/>
      <c r="APE466" s="234"/>
      <c r="APF466" s="234"/>
      <c r="APG466" s="234"/>
      <c r="APH466" s="234"/>
      <c r="API466" s="234"/>
      <c r="APJ466" s="234"/>
      <c r="APK466" s="234"/>
      <c r="APL466" s="234"/>
      <c r="APM466" s="234"/>
      <c r="APN466" s="234"/>
      <c r="APO466" s="234"/>
      <c r="APP466" s="234"/>
      <c r="APQ466" s="234"/>
      <c r="APR466" s="234"/>
      <c r="APS466" s="234"/>
      <c r="APT466" s="234"/>
      <c r="APU466" s="234"/>
      <c r="APV466" s="234"/>
      <c r="APW466" s="234"/>
      <c r="APX466" s="234"/>
      <c r="APY466" s="234"/>
      <c r="APZ466" s="234"/>
      <c r="AQA466" s="234"/>
      <c r="AQB466" s="234"/>
      <c r="AQC466" s="234"/>
      <c r="AQD466" s="234"/>
      <c r="AQE466" s="234"/>
      <c r="AQF466" s="234"/>
      <c r="AQG466" s="234"/>
      <c r="AQH466" s="234"/>
      <c r="AQI466" s="234"/>
      <c r="AQJ466" s="234"/>
      <c r="AQK466" s="234"/>
      <c r="AQL466" s="234"/>
      <c r="AQM466" s="234"/>
      <c r="AQN466" s="234"/>
      <c r="AQO466" s="234"/>
      <c r="AQP466" s="234"/>
      <c r="AQQ466" s="234"/>
      <c r="AQR466" s="234"/>
      <c r="AQS466" s="234"/>
      <c r="AQT466" s="234"/>
      <c r="AQU466" s="234"/>
      <c r="AQV466" s="234"/>
      <c r="AQW466" s="234"/>
      <c r="AQX466" s="234"/>
      <c r="AQY466" s="234"/>
      <c r="AQZ466" s="234"/>
      <c r="ARA466" s="234"/>
      <c r="ARB466" s="234"/>
      <c r="ARC466" s="234"/>
      <c r="ARD466" s="234"/>
      <c r="ARE466" s="234"/>
      <c r="ARF466" s="234"/>
      <c r="ARG466" s="234"/>
      <c r="ARH466" s="234"/>
      <c r="ARI466" s="234"/>
      <c r="ARJ466" s="234"/>
      <c r="ARK466" s="234"/>
      <c r="ARL466" s="234"/>
      <c r="ARM466" s="234"/>
      <c r="ARN466" s="234"/>
      <c r="ARO466" s="234"/>
      <c r="ARP466" s="234"/>
      <c r="ARQ466" s="234"/>
      <c r="ARR466" s="234"/>
      <c r="ARS466" s="234"/>
      <c r="ART466" s="234"/>
      <c r="ARU466" s="234"/>
      <c r="ARV466" s="234"/>
      <c r="ARW466" s="234"/>
      <c r="ARX466" s="234"/>
      <c r="ARY466" s="234"/>
      <c r="ARZ466" s="234"/>
      <c r="ASA466" s="234"/>
      <c r="ASB466" s="234"/>
      <c r="ASC466" s="234"/>
      <c r="ASD466" s="234"/>
      <c r="ASE466" s="234"/>
      <c r="ASF466" s="234"/>
      <c r="ASG466" s="234"/>
      <c r="ASH466" s="234"/>
      <c r="ASI466" s="234"/>
      <c r="ASJ466" s="234"/>
      <c r="ASK466" s="234"/>
      <c r="ASL466" s="234"/>
      <c r="ASM466" s="234"/>
      <c r="ASN466" s="234"/>
      <c r="ASO466" s="234"/>
      <c r="ASP466" s="234"/>
      <c r="ASQ466" s="234"/>
      <c r="ASR466" s="234"/>
      <c r="ASS466" s="234"/>
      <c r="AST466" s="234"/>
      <c r="ASU466" s="234"/>
      <c r="ASV466" s="234"/>
      <c r="ASW466" s="234"/>
      <c r="ASX466" s="234"/>
      <c r="ASY466" s="234"/>
      <c r="ASZ466" s="234"/>
      <c r="ATA466" s="234"/>
      <c r="ATB466" s="234"/>
      <c r="ATC466" s="234"/>
      <c r="ATD466" s="234"/>
      <c r="ATE466" s="234"/>
      <c r="ATF466" s="234"/>
      <c r="ATG466" s="234"/>
      <c r="ATH466" s="234"/>
      <c r="ATI466" s="234"/>
      <c r="ATJ466" s="234"/>
      <c r="ATK466" s="234"/>
      <c r="ATL466" s="234"/>
      <c r="ATM466" s="234"/>
      <c r="ATN466" s="234"/>
      <c r="ATO466" s="234"/>
      <c r="ATP466" s="234"/>
      <c r="ATQ466" s="234"/>
      <c r="ATR466" s="234"/>
      <c r="ATS466" s="234"/>
      <c r="ATT466" s="234"/>
      <c r="ATU466" s="234"/>
      <c r="ATV466" s="234"/>
      <c r="ATW466" s="234"/>
      <c r="ATX466" s="234"/>
      <c r="ATY466" s="234"/>
      <c r="ATZ466" s="234"/>
      <c r="AUA466" s="234"/>
      <c r="AUB466" s="234"/>
      <c r="AUC466" s="234"/>
      <c r="AUD466" s="234"/>
    </row>
    <row r="467" spans="1:1226" s="234" customFormat="1" ht="78" x14ac:dyDescent="0.3">
      <c r="A467" s="213">
        <v>464</v>
      </c>
      <c r="B467" s="230" t="str">
        <f>[4]LT!E$7</f>
        <v>LT5. GESTIÓN TERRITORIAL COMPARTIDA PARA UNA BUENA GOBERNANZA</v>
      </c>
      <c r="C467" s="220" t="str">
        <f>[4]LA!F$20</f>
        <v>LA501. GESTIÓN PUBLICA EFECTIVA: VALLE LÍDER</v>
      </c>
      <c r="D467" s="220" t="str">
        <f>[4]Pg!$F$52</f>
        <v>Pg50109. Vida Saludable y Enfermedades Transmisibles</v>
      </c>
      <c r="E467" s="220" t="s">
        <v>5143</v>
      </c>
      <c r="F467" s="220" t="s">
        <v>5312</v>
      </c>
      <c r="G467" s="248" t="s">
        <v>1450</v>
      </c>
      <c r="H467" s="220" t="s">
        <v>4844</v>
      </c>
      <c r="I467" s="220" t="s">
        <v>767</v>
      </c>
      <c r="J467" s="220"/>
      <c r="K467" s="220" t="s">
        <v>77</v>
      </c>
      <c r="L467" s="224">
        <v>1</v>
      </c>
      <c r="M467" s="221">
        <v>2019</v>
      </c>
      <c r="N467" s="224">
        <v>1</v>
      </c>
      <c r="O467" s="221">
        <v>100</v>
      </c>
      <c r="P467" s="221">
        <v>100</v>
      </c>
      <c r="Q467" s="221">
        <v>100</v>
      </c>
      <c r="R467" s="222">
        <v>100</v>
      </c>
      <c r="S467" s="223">
        <f t="shared" si="43"/>
        <v>2583842770</v>
      </c>
      <c r="T467" s="223">
        <f t="shared" si="41"/>
        <v>594751133</v>
      </c>
      <c r="U467" s="223"/>
      <c r="V467" s="223"/>
      <c r="W467" s="219">
        <v>274589567</v>
      </c>
      <c r="X467" s="219"/>
      <c r="Y467" s="219"/>
      <c r="Z467" s="223">
        <v>320161566</v>
      </c>
      <c r="AA467" s="223"/>
      <c r="AB467" s="223"/>
      <c r="AC467" s="223"/>
      <c r="AD467" s="223">
        <f t="shared" si="40"/>
        <v>612593667</v>
      </c>
      <c r="AE467" s="223"/>
      <c r="AF467" s="223"/>
      <c r="AG467" s="223">
        <v>292432101</v>
      </c>
      <c r="AH467" s="223"/>
      <c r="AI467" s="223"/>
      <c r="AJ467" s="223">
        <v>320161566</v>
      </c>
      <c r="AK467" s="223"/>
      <c r="AL467" s="223"/>
      <c r="AM467" s="223"/>
      <c r="AN467" s="223">
        <f t="shared" si="42"/>
        <v>655475224</v>
      </c>
      <c r="AO467" s="223"/>
      <c r="AP467" s="223"/>
      <c r="AQ467" s="223">
        <v>335313658</v>
      </c>
      <c r="AR467" s="223"/>
      <c r="AS467" s="223"/>
      <c r="AT467" s="223">
        <v>320161566</v>
      </c>
      <c r="AU467" s="223"/>
      <c r="AV467" s="223"/>
      <c r="AW467" s="223"/>
      <c r="AX467" s="223">
        <f t="shared" si="44"/>
        <v>721022746</v>
      </c>
      <c r="AY467" s="223"/>
      <c r="AZ467" s="223"/>
      <c r="BA467" s="223">
        <v>400861180</v>
      </c>
      <c r="BB467" s="223"/>
      <c r="BC467" s="223"/>
      <c r="BD467" s="223">
        <v>320161566</v>
      </c>
      <c r="BE467" s="223"/>
      <c r="BF467" s="223">
        <v>0</v>
      </c>
      <c r="BG467" s="223"/>
    </row>
    <row r="468" spans="1:1226" s="234" customFormat="1" ht="65" x14ac:dyDescent="0.3">
      <c r="A468" s="213">
        <v>465</v>
      </c>
      <c r="B468" s="230" t="str">
        <f>[4]LT!E$7</f>
        <v>LT5. GESTIÓN TERRITORIAL COMPARTIDA PARA UNA BUENA GOBERNANZA</v>
      </c>
      <c r="C468" s="220" t="str">
        <f>[4]LA!F$20</f>
        <v>LA501. GESTIÓN PUBLICA EFECTIVA: VALLE LÍDER</v>
      </c>
      <c r="D468" s="220" t="str">
        <f>[4]Pg!$F$52</f>
        <v>Pg50109. Vida Saludable y Enfermedades Transmisibles</v>
      </c>
      <c r="E468" s="220" t="s">
        <v>5143</v>
      </c>
      <c r="F468" s="220" t="s">
        <v>5312</v>
      </c>
      <c r="G468" s="248" t="s">
        <v>1451</v>
      </c>
      <c r="H468" s="220" t="s">
        <v>4845</v>
      </c>
      <c r="I468" s="220" t="s">
        <v>767</v>
      </c>
      <c r="J468" s="220"/>
      <c r="K468" s="224" t="s">
        <v>77</v>
      </c>
      <c r="L468" s="224">
        <v>1</v>
      </c>
      <c r="M468" s="221">
        <v>2019</v>
      </c>
      <c r="N468" s="224">
        <v>1</v>
      </c>
      <c r="O468" s="221">
        <v>100</v>
      </c>
      <c r="P468" s="221">
        <v>100</v>
      </c>
      <c r="Q468" s="221">
        <v>100</v>
      </c>
      <c r="R468" s="222">
        <v>100</v>
      </c>
      <c r="S468" s="223">
        <f t="shared" si="43"/>
        <v>1192929661</v>
      </c>
      <c r="T468" s="223">
        <f t="shared" si="41"/>
        <v>274589567</v>
      </c>
      <c r="U468" s="223"/>
      <c r="V468" s="223"/>
      <c r="W468" s="223">
        <v>274589567</v>
      </c>
      <c r="X468" s="223"/>
      <c r="Y468" s="223"/>
      <c r="Z468" s="223"/>
      <c r="AA468" s="223"/>
      <c r="AB468" s="223"/>
      <c r="AC468" s="223"/>
      <c r="AD468" s="223">
        <f t="shared" si="40"/>
        <v>282827254</v>
      </c>
      <c r="AE468" s="223"/>
      <c r="AF468" s="223"/>
      <c r="AG468" s="223">
        <v>282827254</v>
      </c>
      <c r="AH468" s="223"/>
      <c r="AI468" s="223"/>
      <c r="AJ468" s="223"/>
      <c r="AK468" s="223"/>
      <c r="AL468" s="223"/>
      <c r="AM468" s="223"/>
      <c r="AN468" s="223">
        <f t="shared" si="42"/>
        <v>302625162</v>
      </c>
      <c r="AO468" s="223"/>
      <c r="AP468" s="223"/>
      <c r="AQ468" s="223">
        <v>302625162</v>
      </c>
      <c r="AR468" s="223"/>
      <c r="AS468" s="223"/>
      <c r="AT468" s="223"/>
      <c r="AU468" s="223"/>
      <c r="AV468" s="223"/>
      <c r="AW468" s="223"/>
      <c r="AX468" s="223">
        <f t="shared" si="44"/>
        <v>332887678</v>
      </c>
      <c r="AY468" s="223"/>
      <c r="AZ468" s="223"/>
      <c r="BA468" s="223">
        <v>332887678</v>
      </c>
      <c r="BB468" s="223"/>
      <c r="BC468" s="223"/>
      <c r="BD468" s="223"/>
      <c r="BE468" s="223"/>
      <c r="BF468" s="223">
        <v>0</v>
      </c>
      <c r="BG468" s="223"/>
    </row>
    <row r="469" spans="1:1226" s="234" customFormat="1" ht="78" x14ac:dyDescent="0.3">
      <c r="A469" s="213">
        <v>466</v>
      </c>
      <c r="B469" s="230" t="str">
        <f>[4]LT!E$7</f>
        <v>LT5. GESTIÓN TERRITORIAL COMPARTIDA PARA UNA BUENA GOBERNANZA</v>
      </c>
      <c r="C469" s="220" t="str">
        <f>[4]LA!F$20</f>
        <v>LA501. GESTIÓN PUBLICA EFECTIVA: VALLE LÍDER</v>
      </c>
      <c r="D469" s="220" t="str">
        <f>[4]Pg!$F$52</f>
        <v>Pg50109. Vida Saludable y Enfermedades Transmisibles</v>
      </c>
      <c r="E469" s="220" t="s">
        <v>5144</v>
      </c>
      <c r="F469" s="220" t="s">
        <v>5313</v>
      </c>
      <c r="G469" s="248" t="s">
        <v>912</v>
      </c>
      <c r="H469" s="220" t="s">
        <v>4846</v>
      </c>
      <c r="I469" s="220" t="s">
        <v>767</v>
      </c>
      <c r="J469" s="220"/>
      <c r="K469" s="220" t="s">
        <v>85</v>
      </c>
      <c r="L469" s="224">
        <v>1</v>
      </c>
      <c r="M469" s="221">
        <v>2019</v>
      </c>
      <c r="N469" s="224">
        <v>1</v>
      </c>
      <c r="O469" s="221">
        <v>100</v>
      </c>
      <c r="P469" s="221">
        <v>100</v>
      </c>
      <c r="Q469" s="221">
        <v>100</v>
      </c>
      <c r="R469" s="221">
        <v>100</v>
      </c>
      <c r="S469" s="223">
        <f t="shared" si="43"/>
        <v>962718599</v>
      </c>
      <c r="T469" s="223">
        <f t="shared" si="41"/>
        <v>220059750</v>
      </c>
      <c r="U469" s="223"/>
      <c r="V469" s="223"/>
      <c r="W469" s="223">
        <v>220059750</v>
      </c>
      <c r="X469" s="223"/>
      <c r="Y469" s="223"/>
      <c r="Z469" s="223"/>
      <c r="AA469" s="223"/>
      <c r="AB469" s="223"/>
      <c r="AC469" s="223"/>
      <c r="AD469" s="223">
        <f t="shared" si="40"/>
        <v>228721543</v>
      </c>
      <c r="AE469" s="223"/>
      <c r="AF469" s="223"/>
      <c r="AG469" s="223">
        <v>228721543</v>
      </c>
      <c r="AH469" s="223"/>
      <c r="AI469" s="223"/>
      <c r="AJ469" s="223"/>
      <c r="AK469" s="223"/>
      <c r="AL469" s="223"/>
      <c r="AM469" s="223"/>
      <c r="AN469" s="223">
        <f t="shared" si="42"/>
        <v>244732050</v>
      </c>
      <c r="AO469" s="223"/>
      <c r="AP469" s="223"/>
      <c r="AQ469" s="223">
        <v>244732050</v>
      </c>
      <c r="AR469" s="223"/>
      <c r="AS469" s="223"/>
      <c r="AT469" s="223"/>
      <c r="AU469" s="223"/>
      <c r="AV469" s="223"/>
      <c r="AW469" s="223"/>
      <c r="AX469" s="223">
        <f t="shared" si="44"/>
        <v>269205256</v>
      </c>
      <c r="AY469" s="223"/>
      <c r="AZ469" s="223"/>
      <c r="BA469" s="223">
        <v>269205256</v>
      </c>
      <c r="BB469" s="223"/>
      <c r="BC469" s="223"/>
      <c r="BD469" s="223"/>
      <c r="BE469" s="223"/>
      <c r="BF469" s="223">
        <v>0</v>
      </c>
      <c r="BG469" s="223"/>
    </row>
    <row r="470" spans="1:1226" s="234" customFormat="1" ht="78" x14ac:dyDescent="0.3">
      <c r="A470" s="213">
        <v>467</v>
      </c>
      <c r="B470" s="230" t="str">
        <f>[4]LT!E$7</f>
        <v>LT5. GESTIÓN TERRITORIAL COMPARTIDA PARA UNA BUENA GOBERNANZA</v>
      </c>
      <c r="C470" s="220" t="str">
        <f>[4]LA!F$20</f>
        <v>LA501. GESTIÓN PUBLICA EFECTIVA: VALLE LÍDER</v>
      </c>
      <c r="D470" s="220" t="str">
        <f>[4]Pg!$F$52</f>
        <v>Pg50109. Vida Saludable y Enfermedades Transmisibles</v>
      </c>
      <c r="E470" s="220" t="s">
        <v>5144</v>
      </c>
      <c r="F470" s="220" t="s">
        <v>5313</v>
      </c>
      <c r="G470" s="248" t="s">
        <v>1452</v>
      </c>
      <c r="H470" s="220" t="s">
        <v>4847</v>
      </c>
      <c r="I470" s="220" t="s">
        <v>767</v>
      </c>
      <c r="J470" s="220"/>
      <c r="K470" s="220" t="s">
        <v>85</v>
      </c>
      <c r="L470" s="224">
        <v>0.95</v>
      </c>
      <c r="M470" s="221">
        <v>2019</v>
      </c>
      <c r="N470" s="224">
        <v>0.95</v>
      </c>
      <c r="O470" s="221">
        <v>95</v>
      </c>
      <c r="P470" s="221">
        <v>95</v>
      </c>
      <c r="Q470" s="221">
        <v>95</v>
      </c>
      <c r="R470" s="222">
        <v>95</v>
      </c>
      <c r="S470" s="223">
        <f t="shared" si="43"/>
        <v>962718599</v>
      </c>
      <c r="T470" s="223">
        <f t="shared" si="41"/>
        <v>220059750</v>
      </c>
      <c r="U470" s="223"/>
      <c r="V470" s="223"/>
      <c r="W470" s="223">
        <v>220059750</v>
      </c>
      <c r="X470" s="223"/>
      <c r="Y470" s="223"/>
      <c r="Z470" s="223"/>
      <c r="AA470" s="223"/>
      <c r="AB470" s="223"/>
      <c r="AC470" s="223"/>
      <c r="AD470" s="223">
        <f t="shared" si="40"/>
        <v>228721543</v>
      </c>
      <c r="AE470" s="223"/>
      <c r="AF470" s="223"/>
      <c r="AG470" s="223">
        <v>228721543</v>
      </c>
      <c r="AH470" s="223"/>
      <c r="AI470" s="223"/>
      <c r="AJ470" s="223"/>
      <c r="AK470" s="223"/>
      <c r="AL470" s="223"/>
      <c r="AM470" s="223"/>
      <c r="AN470" s="223">
        <f t="shared" si="42"/>
        <v>244732050</v>
      </c>
      <c r="AO470" s="223"/>
      <c r="AP470" s="223"/>
      <c r="AQ470" s="223">
        <v>244732050</v>
      </c>
      <c r="AR470" s="223"/>
      <c r="AS470" s="223"/>
      <c r="AT470" s="223"/>
      <c r="AU470" s="223"/>
      <c r="AV470" s="223"/>
      <c r="AW470" s="223"/>
      <c r="AX470" s="223">
        <f t="shared" si="44"/>
        <v>269205256</v>
      </c>
      <c r="AY470" s="223"/>
      <c r="AZ470" s="223"/>
      <c r="BA470" s="223">
        <v>269205256</v>
      </c>
      <c r="BB470" s="223"/>
      <c r="BC470" s="223"/>
      <c r="BD470" s="223"/>
      <c r="BE470" s="223"/>
      <c r="BF470" s="223">
        <v>0</v>
      </c>
      <c r="BG470" s="223"/>
    </row>
    <row r="471" spans="1:1226" s="271" customFormat="1" ht="65" x14ac:dyDescent="0.3">
      <c r="A471" s="213">
        <v>468</v>
      </c>
      <c r="B471" s="230" t="str">
        <f>[4]LT!E$7</f>
        <v>LT5. GESTIÓN TERRITORIAL COMPARTIDA PARA UNA BUENA GOBERNANZA</v>
      </c>
      <c r="C471" s="220" t="str">
        <f>[4]LA!F$20</f>
        <v>LA501. GESTIÓN PUBLICA EFECTIVA: VALLE LÍDER</v>
      </c>
      <c r="D471" s="220" t="str">
        <f>[4]Pg!$F$53</f>
        <v>Pg50110. Salud Ambiental</v>
      </c>
      <c r="E471" s="220" t="s">
        <v>5145</v>
      </c>
      <c r="F471" s="220" t="s">
        <v>5314</v>
      </c>
      <c r="G471" s="248" t="s">
        <v>916</v>
      </c>
      <c r="H471" s="220" t="s">
        <v>4848</v>
      </c>
      <c r="I471" s="220" t="s">
        <v>767</v>
      </c>
      <c r="J471" s="220"/>
      <c r="K471" s="220" t="s">
        <v>85</v>
      </c>
      <c r="L471" s="221">
        <v>167</v>
      </c>
      <c r="M471" s="221">
        <v>2019</v>
      </c>
      <c r="N471" s="221">
        <v>333</v>
      </c>
      <c r="O471" s="221">
        <v>83</v>
      </c>
      <c r="P471" s="221">
        <v>166</v>
      </c>
      <c r="Q471" s="221">
        <v>249</v>
      </c>
      <c r="R471" s="222">
        <v>333</v>
      </c>
      <c r="S471" s="223">
        <f t="shared" si="43"/>
        <v>5030888513.6000004</v>
      </c>
      <c r="T471" s="223">
        <f t="shared" si="41"/>
        <v>1150445403.2</v>
      </c>
      <c r="U471" s="223"/>
      <c r="V471" s="223"/>
      <c r="W471" s="223">
        <f>1350445403.2-W473</f>
        <v>1150445403.2</v>
      </c>
      <c r="X471" s="223"/>
      <c r="Y471" s="223"/>
      <c r="Z471" s="223"/>
      <c r="AA471" s="223"/>
      <c r="AB471" s="223"/>
      <c r="AC471" s="223"/>
      <c r="AD471" s="223">
        <f t="shared" si="40"/>
        <v>1184958765.2</v>
      </c>
      <c r="AE471" s="223"/>
      <c r="AF471" s="223"/>
      <c r="AG471" s="223">
        <f>1390958765.2-AG473</f>
        <v>1184958765.2</v>
      </c>
      <c r="AH471" s="223"/>
      <c r="AI471" s="223"/>
      <c r="AJ471" s="223"/>
      <c r="AK471" s="223"/>
      <c r="AL471" s="223"/>
      <c r="AM471" s="223"/>
      <c r="AN471" s="223">
        <f t="shared" si="42"/>
        <v>1276325878.8</v>
      </c>
      <c r="AO471" s="223"/>
      <c r="AP471" s="223"/>
      <c r="AQ471" s="223">
        <f>1488325878.8-AQ473</f>
        <v>1276325878.8</v>
      </c>
      <c r="AR471" s="223"/>
      <c r="AS471" s="223"/>
      <c r="AT471" s="223"/>
      <c r="AU471" s="223"/>
      <c r="AV471" s="223"/>
      <c r="AW471" s="223"/>
      <c r="AX471" s="223">
        <f t="shared" si="44"/>
        <v>1419158466.4000001</v>
      </c>
      <c r="AY471" s="223"/>
      <c r="AZ471" s="223"/>
      <c r="BA471" s="223">
        <f>1637158466.4-BA473</f>
        <v>1419158466.4000001</v>
      </c>
      <c r="BB471" s="223"/>
      <c r="BC471" s="223"/>
      <c r="BD471" s="223"/>
      <c r="BE471" s="223"/>
      <c r="BF471" s="223">
        <v>0</v>
      </c>
      <c r="BG471" s="223"/>
      <c r="BH471" s="234"/>
      <c r="BI471" s="234"/>
      <c r="BJ471" s="234"/>
      <c r="BK471" s="234"/>
      <c r="BL471" s="234"/>
      <c r="BM471" s="234"/>
      <c r="BN471" s="234"/>
      <c r="BO471" s="234"/>
      <c r="BP471" s="234"/>
      <c r="BQ471" s="234"/>
      <c r="BR471" s="234"/>
      <c r="BS471" s="234"/>
      <c r="BT471" s="234"/>
      <c r="BU471" s="234"/>
      <c r="BV471" s="234"/>
      <c r="BW471" s="234"/>
      <c r="BX471" s="234"/>
      <c r="BY471" s="234"/>
      <c r="BZ471" s="234"/>
      <c r="CA471" s="234"/>
      <c r="CB471" s="234"/>
      <c r="CC471" s="234"/>
      <c r="CD471" s="234"/>
      <c r="CE471" s="234"/>
      <c r="CF471" s="234"/>
      <c r="CG471" s="234"/>
      <c r="CH471" s="234"/>
      <c r="CI471" s="234"/>
      <c r="CJ471" s="234"/>
      <c r="CK471" s="234"/>
      <c r="CL471" s="234"/>
      <c r="CM471" s="234"/>
      <c r="CN471" s="234"/>
      <c r="CO471" s="234"/>
      <c r="CP471" s="234"/>
      <c r="CQ471" s="234"/>
      <c r="CR471" s="234"/>
      <c r="CS471" s="234"/>
      <c r="CT471" s="234"/>
      <c r="CU471" s="234"/>
      <c r="CV471" s="234"/>
      <c r="CW471" s="234"/>
      <c r="CX471" s="234"/>
      <c r="CY471" s="234"/>
      <c r="CZ471" s="234"/>
      <c r="DA471" s="234"/>
      <c r="DB471" s="234"/>
      <c r="DC471" s="234"/>
      <c r="DD471" s="234"/>
      <c r="DE471" s="234"/>
      <c r="DF471" s="234"/>
      <c r="DG471" s="234"/>
      <c r="DH471" s="234"/>
      <c r="DI471" s="234"/>
      <c r="DJ471" s="234"/>
      <c r="DK471" s="234"/>
      <c r="DL471" s="234"/>
      <c r="DM471" s="234"/>
      <c r="DN471" s="234"/>
      <c r="DO471" s="234"/>
      <c r="DP471" s="234"/>
      <c r="DQ471" s="234"/>
      <c r="DR471" s="234"/>
      <c r="DS471" s="234"/>
      <c r="DT471" s="234"/>
      <c r="DU471" s="234"/>
      <c r="DV471" s="234"/>
      <c r="DW471" s="234"/>
      <c r="DX471" s="234"/>
      <c r="DY471" s="234"/>
      <c r="DZ471" s="234"/>
      <c r="EA471" s="234"/>
      <c r="EB471" s="234"/>
      <c r="EC471" s="234"/>
      <c r="ED471" s="234"/>
      <c r="EE471" s="234"/>
      <c r="EF471" s="234"/>
      <c r="EG471" s="234"/>
      <c r="EH471" s="234"/>
      <c r="EI471" s="234"/>
      <c r="EJ471" s="234"/>
      <c r="EK471" s="234"/>
      <c r="EL471" s="234"/>
      <c r="EM471" s="234"/>
      <c r="EN471" s="234"/>
      <c r="EO471" s="234"/>
      <c r="EP471" s="234"/>
      <c r="EQ471" s="234"/>
      <c r="ER471" s="234"/>
      <c r="ES471" s="234"/>
      <c r="ET471" s="234"/>
      <c r="EU471" s="234"/>
      <c r="EV471" s="234"/>
      <c r="EW471" s="234"/>
      <c r="EX471" s="234"/>
      <c r="EY471" s="234"/>
      <c r="EZ471" s="234"/>
      <c r="FA471" s="234"/>
      <c r="FB471" s="234"/>
      <c r="FC471" s="234"/>
      <c r="FD471" s="234"/>
      <c r="FE471" s="234"/>
      <c r="FF471" s="234"/>
      <c r="FG471" s="234"/>
      <c r="FH471" s="234"/>
      <c r="FI471" s="234"/>
      <c r="FJ471" s="234"/>
      <c r="FK471" s="234"/>
      <c r="FL471" s="234"/>
      <c r="FM471" s="234"/>
      <c r="FN471" s="234"/>
      <c r="FO471" s="234"/>
      <c r="FP471" s="234"/>
      <c r="FQ471" s="234"/>
      <c r="FR471" s="234"/>
      <c r="FS471" s="234"/>
      <c r="FT471" s="234"/>
      <c r="FU471" s="234"/>
      <c r="FV471" s="234"/>
      <c r="FW471" s="234"/>
      <c r="FX471" s="234"/>
      <c r="FY471" s="234"/>
      <c r="FZ471" s="234"/>
      <c r="GA471" s="234"/>
      <c r="GB471" s="234"/>
      <c r="GC471" s="234"/>
      <c r="GD471" s="234"/>
      <c r="GE471" s="234"/>
      <c r="GF471" s="234"/>
      <c r="GG471" s="234"/>
      <c r="GH471" s="234"/>
      <c r="GI471" s="234"/>
      <c r="GJ471" s="234"/>
      <c r="GK471" s="234"/>
      <c r="GL471" s="234"/>
      <c r="GM471" s="234"/>
      <c r="GN471" s="234"/>
      <c r="GO471" s="234"/>
      <c r="GP471" s="234"/>
      <c r="GQ471" s="234"/>
      <c r="GR471" s="234"/>
      <c r="GS471" s="234"/>
      <c r="GT471" s="234"/>
      <c r="GU471" s="234"/>
      <c r="GV471" s="234"/>
      <c r="GW471" s="234"/>
      <c r="GX471" s="234"/>
      <c r="GY471" s="234"/>
      <c r="GZ471" s="234"/>
      <c r="HA471" s="234"/>
      <c r="HB471" s="234"/>
      <c r="HC471" s="234"/>
      <c r="HD471" s="234"/>
      <c r="HE471" s="234"/>
      <c r="HF471" s="234"/>
      <c r="HG471" s="234"/>
      <c r="HH471" s="234"/>
      <c r="HI471" s="234"/>
      <c r="HJ471" s="234"/>
      <c r="HK471" s="234"/>
      <c r="HL471" s="234"/>
      <c r="HM471" s="234"/>
      <c r="HN471" s="234"/>
      <c r="HO471" s="234"/>
      <c r="HP471" s="234"/>
      <c r="HQ471" s="234"/>
      <c r="HR471" s="234"/>
      <c r="HS471" s="234"/>
      <c r="HT471" s="234"/>
      <c r="HU471" s="234"/>
      <c r="HV471" s="234"/>
      <c r="HW471" s="234"/>
      <c r="HX471" s="234"/>
      <c r="HY471" s="234"/>
      <c r="HZ471" s="234"/>
      <c r="IA471" s="234"/>
      <c r="IB471" s="234"/>
      <c r="IC471" s="234"/>
      <c r="ID471" s="234"/>
      <c r="IE471" s="234"/>
      <c r="IF471" s="234"/>
      <c r="IG471" s="234"/>
      <c r="IH471" s="234"/>
      <c r="II471" s="234"/>
      <c r="IJ471" s="234"/>
      <c r="IK471" s="234"/>
      <c r="IL471" s="234"/>
      <c r="IM471" s="234"/>
      <c r="IN471" s="234"/>
      <c r="IO471" s="234"/>
      <c r="IP471" s="234"/>
      <c r="IQ471" s="234"/>
      <c r="IR471" s="234"/>
      <c r="IS471" s="234"/>
      <c r="IT471" s="234"/>
      <c r="IU471" s="234"/>
      <c r="IV471" s="234"/>
      <c r="IW471" s="234"/>
      <c r="IX471" s="234"/>
      <c r="IY471" s="234"/>
      <c r="IZ471" s="234"/>
      <c r="JA471" s="234"/>
      <c r="JB471" s="234"/>
      <c r="JC471" s="234"/>
      <c r="JD471" s="234"/>
      <c r="JE471" s="234"/>
      <c r="JF471" s="234"/>
      <c r="JG471" s="234"/>
      <c r="JH471" s="234"/>
      <c r="JI471" s="234"/>
      <c r="JJ471" s="234"/>
      <c r="JK471" s="234"/>
      <c r="JL471" s="234"/>
      <c r="JM471" s="234"/>
      <c r="JN471" s="234"/>
      <c r="JO471" s="234"/>
      <c r="JP471" s="234"/>
      <c r="JQ471" s="234"/>
      <c r="JR471" s="234"/>
      <c r="JS471" s="234"/>
      <c r="JT471" s="234"/>
      <c r="JU471" s="234"/>
      <c r="JV471" s="234"/>
      <c r="JW471" s="234"/>
      <c r="JX471" s="234"/>
      <c r="JY471" s="234"/>
      <c r="JZ471" s="234"/>
      <c r="KA471" s="234"/>
      <c r="KB471" s="234"/>
      <c r="KC471" s="234"/>
      <c r="KD471" s="234"/>
      <c r="KE471" s="234"/>
      <c r="KF471" s="234"/>
      <c r="KG471" s="234"/>
      <c r="KH471" s="234"/>
      <c r="KI471" s="234"/>
      <c r="KJ471" s="234"/>
      <c r="KK471" s="234"/>
      <c r="KL471" s="234"/>
      <c r="KM471" s="234"/>
      <c r="KN471" s="234"/>
      <c r="KO471" s="234"/>
      <c r="KP471" s="234"/>
      <c r="KQ471" s="234"/>
      <c r="KR471" s="234"/>
      <c r="KS471" s="234"/>
      <c r="KT471" s="234"/>
      <c r="KU471" s="234"/>
      <c r="KV471" s="234"/>
      <c r="KW471" s="234"/>
      <c r="KX471" s="234"/>
      <c r="KY471" s="234"/>
      <c r="KZ471" s="234"/>
      <c r="LA471" s="234"/>
      <c r="LB471" s="234"/>
      <c r="LC471" s="234"/>
      <c r="LD471" s="234"/>
      <c r="LE471" s="234"/>
      <c r="LF471" s="234"/>
      <c r="LG471" s="234"/>
      <c r="LH471" s="234"/>
      <c r="LI471" s="234"/>
      <c r="LJ471" s="234"/>
      <c r="LK471" s="234"/>
      <c r="LL471" s="234"/>
      <c r="LM471" s="234"/>
      <c r="LN471" s="234"/>
      <c r="LO471" s="234"/>
      <c r="LP471" s="234"/>
      <c r="LQ471" s="234"/>
      <c r="LR471" s="234"/>
      <c r="LS471" s="234"/>
      <c r="LT471" s="234"/>
      <c r="LU471" s="234"/>
      <c r="LV471" s="234"/>
      <c r="LW471" s="234"/>
      <c r="LX471" s="234"/>
      <c r="LY471" s="234"/>
      <c r="LZ471" s="234"/>
      <c r="MA471" s="234"/>
      <c r="MB471" s="234"/>
      <c r="MC471" s="234"/>
      <c r="MD471" s="234"/>
      <c r="ME471" s="234"/>
      <c r="MF471" s="234"/>
      <c r="MG471" s="234"/>
      <c r="MH471" s="234"/>
      <c r="MI471" s="234"/>
      <c r="MJ471" s="234"/>
      <c r="MK471" s="234"/>
      <c r="ML471" s="234"/>
      <c r="MM471" s="234"/>
      <c r="MN471" s="234"/>
      <c r="MO471" s="234"/>
      <c r="MP471" s="234"/>
      <c r="MQ471" s="234"/>
      <c r="MR471" s="234"/>
      <c r="MS471" s="234"/>
      <c r="MT471" s="234"/>
      <c r="MU471" s="234"/>
      <c r="MV471" s="234"/>
      <c r="MW471" s="234"/>
      <c r="MX471" s="234"/>
      <c r="MY471" s="234"/>
      <c r="MZ471" s="234"/>
      <c r="NA471" s="234"/>
      <c r="NB471" s="234"/>
      <c r="NC471" s="234"/>
      <c r="ND471" s="234"/>
      <c r="NE471" s="234"/>
      <c r="NF471" s="234"/>
      <c r="NG471" s="234"/>
      <c r="NH471" s="234"/>
      <c r="NI471" s="234"/>
      <c r="NJ471" s="234"/>
      <c r="NK471" s="234"/>
      <c r="NL471" s="234"/>
      <c r="NM471" s="234"/>
      <c r="NN471" s="234"/>
      <c r="NO471" s="234"/>
      <c r="NP471" s="234"/>
      <c r="NQ471" s="234"/>
      <c r="NR471" s="234"/>
      <c r="NS471" s="234"/>
      <c r="NT471" s="234"/>
      <c r="NU471" s="234"/>
      <c r="NV471" s="234"/>
      <c r="NW471" s="234"/>
      <c r="NX471" s="234"/>
      <c r="NY471" s="234"/>
      <c r="NZ471" s="234"/>
      <c r="OA471" s="234"/>
      <c r="OB471" s="234"/>
      <c r="OC471" s="234"/>
      <c r="OD471" s="234"/>
      <c r="OE471" s="234"/>
      <c r="OF471" s="234"/>
      <c r="OG471" s="234"/>
      <c r="OH471" s="234"/>
      <c r="OI471" s="234"/>
      <c r="OJ471" s="234"/>
      <c r="OK471" s="234"/>
      <c r="OL471" s="234"/>
      <c r="OM471" s="234"/>
      <c r="ON471" s="234"/>
      <c r="OO471" s="234"/>
      <c r="OP471" s="234"/>
      <c r="OQ471" s="234"/>
      <c r="OR471" s="234"/>
      <c r="OS471" s="234"/>
      <c r="OT471" s="234"/>
      <c r="OU471" s="234"/>
      <c r="OV471" s="234"/>
      <c r="OW471" s="234"/>
      <c r="OX471" s="234"/>
      <c r="OY471" s="234"/>
      <c r="OZ471" s="234"/>
      <c r="PA471" s="234"/>
      <c r="PB471" s="234"/>
      <c r="PC471" s="234"/>
      <c r="PD471" s="234"/>
      <c r="PE471" s="234"/>
      <c r="PF471" s="234"/>
      <c r="PG471" s="234"/>
      <c r="PH471" s="234"/>
      <c r="PI471" s="234"/>
      <c r="PJ471" s="234"/>
      <c r="PK471" s="234"/>
      <c r="PL471" s="234"/>
      <c r="PM471" s="234"/>
      <c r="PN471" s="234"/>
      <c r="PO471" s="234"/>
      <c r="PP471" s="234"/>
      <c r="PQ471" s="234"/>
      <c r="PR471" s="234"/>
      <c r="PS471" s="234"/>
      <c r="PT471" s="234"/>
      <c r="PU471" s="234"/>
      <c r="PV471" s="234"/>
      <c r="PW471" s="234"/>
      <c r="PX471" s="234"/>
      <c r="PY471" s="234"/>
      <c r="PZ471" s="234"/>
      <c r="QA471" s="234"/>
      <c r="QB471" s="234"/>
      <c r="QC471" s="234"/>
      <c r="QD471" s="234"/>
      <c r="QE471" s="234"/>
      <c r="QF471" s="234"/>
      <c r="QG471" s="234"/>
      <c r="QH471" s="234"/>
      <c r="QI471" s="234"/>
      <c r="QJ471" s="234"/>
      <c r="QK471" s="234"/>
      <c r="QL471" s="234"/>
      <c r="QM471" s="234"/>
      <c r="QN471" s="234"/>
      <c r="QO471" s="234"/>
      <c r="QP471" s="234"/>
      <c r="QQ471" s="234"/>
      <c r="QR471" s="234"/>
      <c r="QS471" s="234"/>
      <c r="QT471" s="234"/>
      <c r="QU471" s="234"/>
      <c r="QV471" s="234"/>
      <c r="QW471" s="234"/>
      <c r="QX471" s="234"/>
      <c r="QY471" s="234"/>
      <c r="QZ471" s="234"/>
      <c r="RA471" s="234"/>
      <c r="RB471" s="234"/>
      <c r="RC471" s="234"/>
      <c r="RD471" s="234"/>
      <c r="RE471" s="234"/>
      <c r="RF471" s="234"/>
      <c r="RG471" s="234"/>
      <c r="RH471" s="234"/>
      <c r="RI471" s="234"/>
      <c r="RJ471" s="234"/>
      <c r="RK471" s="234"/>
      <c r="RL471" s="234"/>
      <c r="RM471" s="234"/>
      <c r="RN471" s="234"/>
      <c r="RO471" s="234"/>
      <c r="RP471" s="234"/>
      <c r="RQ471" s="234"/>
      <c r="RR471" s="234"/>
      <c r="RS471" s="234"/>
      <c r="RT471" s="234"/>
      <c r="RU471" s="234"/>
      <c r="RV471" s="234"/>
      <c r="RW471" s="234"/>
      <c r="RX471" s="234"/>
      <c r="RY471" s="234"/>
      <c r="RZ471" s="234"/>
      <c r="SA471" s="234"/>
      <c r="SB471" s="234"/>
      <c r="SC471" s="234"/>
      <c r="SD471" s="234"/>
      <c r="SE471" s="234"/>
      <c r="SF471" s="234"/>
      <c r="SG471" s="234"/>
      <c r="SH471" s="234"/>
      <c r="SI471" s="234"/>
      <c r="SJ471" s="234"/>
      <c r="SK471" s="234"/>
      <c r="SL471" s="234"/>
      <c r="SM471" s="234"/>
      <c r="SN471" s="234"/>
      <c r="SO471" s="234"/>
      <c r="SP471" s="234"/>
      <c r="SQ471" s="234"/>
      <c r="SR471" s="234"/>
      <c r="SS471" s="234"/>
      <c r="ST471" s="234"/>
      <c r="SU471" s="234"/>
      <c r="SV471" s="234"/>
      <c r="SW471" s="234"/>
      <c r="SX471" s="234"/>
      <c r="SY471" s="234"/>
      <c r="SZ471" s="234"/>
      <c r="TA471" s="234"/>
      <c r="TB471" s="234"/>
      <c r="TC471" s="234"/>
      <c r="TD471" s="234"/>
      <c r="TE471" s="234"/>
      <c r="TF471" s="234"/>
      <c r="TG471" s="234"/>
      <c r="TH471" s="234"/>
      <c r="TI471" s="234"/>
      <c r="TJ471" s="234"/>
      <c r="TK471" s="234"/>
      <c r="TL471" s="234"/>
      <c r="TM471" s="234"/>
      <c r="TN471" s="234"/>
      <c r="TO471" s="234"/>
      <c r="TP471" s="234"/>
      <c r="TQ471" s="234"/>
      <c r="TR471" s="234"/>
      <c r="TS471" s="234"/>
      <c r="TT471" s="234"/>
      <c r="TU471" s="234"/>
      <c r="TV471" s="234"/>
      <c r="TW471" s="234"/>
      <c r="TX471" s="234"/>
      <c r="TY471" s="234"/>
      <c r="TZ471" s="234"/>
      <c r="UA471" s="234"/>
      <c r="UB471" s="234"/>
      <c r="UC471" s="234"/>
      <c r="UD471" s="234"/>
      <c r="UE471" s="234"/>
      <c r="UF471" s="234"/>
      <c r="UG471" s="234"/>
      <c r="UH471" s="234"/>
      <c r="UI471" s="234"/>
      <c r="UJ471" s="234"/>
      <c r="UK471" s="234"/>
      <c r="UL471" s="234"/>
      <c r="UM471" s="234"/>
      <c r="UN471" s="234"/>
      <c r="UO471" s="234"/>
      <c r="UP471" s="234"/>
      <c r="UQ471" s="234"/>
      <c r="UR471" s="234"/>
      <c r="US471" s="234"/>
      <c r="UT471" s="234"/>
      <c r="UU471" s="234"/>
      <c r="UV471" s="234"/>
      <c r="UW471" s="234"/>
      <c r="UX471" s="234"/>
      <c r="UY471" s="234"/>
      <c r="UZ471" s="234"/>
      <c r="VA471" s="234"/>
      <c r="VB471" s="234"/>
      <c r="VC471" s="234"/>
      <c r="VD471" s="234"/>
      <c r="VE471" s="234"/>
      <c r="VF471" s="234"/>
      <c r="VG471" s="234"/>
      <c r="VH471" s="234"/>
      <c r="VI471" s="234"/>
      <c r="VJ471" s="234"/>
      <c r="VK471" s="234"/>
      <c r="VL471" s="234"/>
      <c r="VM471" s="234"/>
      <c r="VN471" s="234"/>
      <c r="VO471" s="234"/>
      <c r="VP471" s="234"/>
      <c r="VQ471" s="234"/>
      <c r="VR471" s="234"/>
      <c r="VS471" s="234"/>
      <c r="VT471" s="234"/>
      <c r="VU471" s="234"/>
      <c r="VV471" s="234"/>
      <c r="VW471" s="234"/>
      <c r="VX471" s="234"/>
      <c r="VY471" s="234"/>
      <c r="VZ471" s="234"/>
      <c r="WA471" s="234"/>
      <c r="WB471" s="234"/>
      <c r="WC471" s="234"/>
      <c r="WD471" s="234"/>
      <c r="WE471" s="234"/>
      <c r="WF471" s="234"/>
      <c r="WG471" s="234"/>
      <c r="WH471" s="234"/>
      <c r="WI471" s="234"/>
      <c r="WJ471" s="234"/>
      <c r="WK471" s="234"/>
      <c r="WL471" s="234"/>
      <c r="WM471" s="234"/>
      <c r="WN471" s="234"/>
      <c r="WO471" s="234"/>
      <c r="WP471" s="234"/>
      <c r="WQ471" s="234"/>
      <c r="WR471" s="234"/>
      <c r="WS471" s="234"/>
      <c r="WT471" s="234"/>
      <c r="WU471" s="234"/>
      <c r="WV471" s="234"/>
      <c r="WW471" s="234"/>
      <c r="WX471" s="234"/>
      <c r="WY471" s="234"/>
      <c r="WZ471" s="234"/>
      <c r="XA471" s="234"/>
      <c r="XB471" s="234"/>
      <c r="XC471" s="234"/>
      <c r="XD471" s="234"/>
      <c r="XE471" s="234"/>
      <c r="XF471" s="234"/>
      <c r="XG471" s="234"/>
      <c r="XH471" s="234"/>
      <c r="XI471" s="234"/>
      <c r="XJ471" s="234"/>
      <c r="XK471" s="234"/>
      <c r="XL471" s="234"/>
      <c r="XM471" s="234"/>
      <c r="XN471" s="234"/>
      <c r="XO471" s="234"/>
      <c r="XP471" s="234"/>
      <c r="XQ471" s="234"/>
      <c r="XR471" s="234"/>
      <c r="XS471" s="234"/>
      <c r="XT471" s="234"/>
      <c r="XU471" s="234"/>
      <c r="XV471" s="234"/>
      <c r="XW471" s="234"/>
      <c r="XX471" s="234"/>
      <c r="XY471" s="234"/>
      <c r="XZ471" s="234"/>
      <c r="YA471" s="234"/>
      <c r="YB471" s="234"/>
      <c r="YC471" s="234"/>
      <c r="YD471" s="234"/>
      <c r="YE471" s="234"/>
      <c r="YF471" s="234"/>
      <c r="YG471" s="234"/>
      <c r="YH471" s="234"/>
      <c r="YI471" s="234"/>
      <c r="YJ471" s="234"/>
      <c r="YK471" s="234"/>
      <c r="YL471" s="234"/>
      <c r="YM471" s="234"/>
      <c r="YN471" s="234"/>
      <c r="YO471" s="234"/>
      <c r="YP471" s="234"/>
      <c r="YQ471" s="234"/>
      <c r="YR471" s="234"/>
      <c r="YS471" s="234"/>
      <c r="YT471" s="234"/>
      <c r="YU471" s="234"/>
      <c r="YV471" s="234"/>
      <c r="YW471" s="234"/>
      <c r="YX471" s="234"/>
      <c r="YY471" s="234"/>
      <c r="YZ471" s="234"/>
      <c r="ZA471" s="234"/>
      <c r="ZB471" s="234"/>
      <c r="ZC471" s="234"/>
      <c r="ZD471" s="234"/>
      <c r="ZE471" s="234"/>
      <c r="ZF471" s="234"/>
      <c r="ZG471" s="234"/>
      <c r="ZH471" s="234"/>
      <c r="ZI471" s="234"/>
      <c r="ZJ471" s="234"/>
      <c r="ZK471" s="234"/>
      <c r="ZL471" s="234"/>
      <c r="ZM471" s="234"/>
      <c r="ZN471" s="234"/>
      <c r="ZO471" s="234"/>
      <c r="ZP471" s="234"/>
      <c r="ZQ471" s="234"/>
      <c r="ZR471" s="234"/>
      <c r="ZS471" s="234"/>
      <c r="ZT471" s="234"/>
      <c r="ZU471" s="234"/>
      <c r="ZV471" s="234"/>
      <c r="ZW471" s="234"/>
      <c r="ZX471" s="234"/>
      <c r="ZY471" s="234"/>
      <c r="ZZ471" s="234"/>
      <c r="AAA471" s="234"/>
      <c r="AAB471" s="234"/>
      <c r="AAC471" s="234"/>
      <c r="AAD471" s="234"/>
      <c r="AAE471" s="234"/>
      <c r="AAF471" s="234"/>
      <c r="AAG471" s="234"/>
      <c r="AAH471" s="234"/>
      <c r="AAI471" s="234"/>
      <c r="AAJ471" s="234"/>
      <c r="AAK471" s="234"/>
      <c r="AAL471" s="234"/>
      <c r="AAM471" s="234"/>
      <c r="AAN471" s="234"/>
      <c r="AAO471" s="234"/>
      <c r="AAP471" s="234"/>
      <c r="AAQ471" s="234"/>
      <c r="AAR471" s="234"/>
      <c r="AAS471" s="234"/>
      <c r="AAT471" s="234"/>
      <c r="AAU471" s="234"/>
      <c r="AAV471" s="234"/>
      <c r="AAW471" s="234"/>
      <c r="AAX471" s="234"/>
      <c r="AAY471" s="234"/>
      <c r="AAZ471" s="234"/>
      <c r="ABA471" s="234"/>
      <c r="ABB471" s="234"/>
      <c r="ABC471" s="234"/>
      <c r="ABD471" s="234"/>
      <c r="ABE471" s="234"/>
      <c r="ABF471" s="234"/>
      <c r="ABG471" s="234"/>
      <c r="ABH471" s="234"/>
      <c r="ABI471" s="234"/>
      <c r="ABJ471" s="234"/>
      <c r="ABK471" s="234"/>
      <c r="ABL471" s="234"/>
      <c r="ABM471" s="234"/>
      <c r="ABN471" s="234"/>
      <c r="ABO471" s="234"/>
      <c r="ABP471" s="234"/>
      <c r="ABQ471" s="234"/>
      <c r="ABR471" s="234"/>
      <c r="ABS471" s="234"/>
      <c r="ABT471" s="234"/>
      <c r="ABU471" s="234"/>
      <c r="ABV471" s="234"/>
      <c r="ABW471" s="234"/>
      <c r="ABX471" s="234"/>
      <c r="ABY471" s="234"/>
      <c r="ABZ471" s="234"/>
      <c r="ACA471" s="234"/>
      <c r="ACB471" s="234"/>
      <c r="ACC471" s="234"/>
      <c r="ACD471" s="234"/>
      <c r="ACE471" s="234"/>
      <c r="ACF471" s="234"/>
      <c r="ACG471" s="234"/>
      <c r="ACH471" s="234"/>
      <c r="ACI471" s="234"/>
      <c r="ACJ471" s="234"/>
      <c r="ACK471" s="234"/>
      <c r="ACL471" s="234"/>
      <c r="ACM471" s="234"/>
      <c r="ACN471" s="234"/>
      <c r="ACO471" s="234"/>
      <c r="ACP471" s="234"/>
      <c r="ACQ471" s="234"/>
      <c r="ACR471" s="234"/>
      <c r="ACS471" s="234"/>
      <c r="ACT471" s="234"/>
      <c r="ACU471" s="234"/>
      <c r="ACV471" s="234"/>
      <c r="ACW471" s="234"/>
      <c r="ACX471" s="234"/>
      <c r="ACY471" s="234"/>
      <c r="ACZ471" s="234"/>
      <c r="ADA471" s="234"/>
      <c r="ADB471" s="234"/>
      <c r="ADC471" s="234"/>
      <c r="ADD471" s="234"/>
      <c r="ADE471" s="234"/>
      <c r="ADF471" s="234"/>
      <c r="ADG471" s="234"/>
      <c r="ADH471" s="234"/>
      <c r="ADI471" s="234"/>
      <c r="ADJ471" s="234"/>
      <c r="ADK471" s="234"/>
      <c r="ADL471" s="234"/>
      <c r="ADM471" s="234"/>
      <c r="ADN471" s="234"/>
      <c r="ADO471" s="234"/>
      <c r="ADP471" s="234"/>
      <c r="ADQ471" s="234"/>
      <c r="ADR471" s="234"/>
      <c r="ADS471" s="234"/>
      <c r="ADT471" s="234"/>
      <c r="ADU471" s="234"/>
      <c r="ADV471" s="234"/>
      <c r="ADW471" s="234"/>
      <c r="ADX471" s="234"/>
      <c r="ADY471" s="234"/>
      <c r="ADZ471" s="234"/>
      <c r="AEA471" s="234"/>
      <c r="AEB471" s="234"/>
      <c r="AEC471" s="234"/>
      <c r="AED471" s="234"/>
      <c r="AEE471" s="234"/>
      <c r="AEF471" s="234"/>
      <c r="AEG471" s="234"/>
      <c r="AEH471" s="234"/>
      <c r="AEI471" s="234"/>
      <c r="AEJ471" s="234"/>
      <c r="AEK471" s="234"/>
      <c r="AEL471" s="234"/>
      <c r="AEM471" s="234"/>
      <c r="AEN471" s="234"/>
      <c r="AEO471" s="234"/>
      <c r="AEP471" s="234"/>
      <c r="AEQ471" s="234"/>
      <c r="AER471" s="234"/>
      <c r="AES471" s="234"/>
      <c r="AET471" s="234"/>
      <c r="AEU471" s="234"/>
      <c r="AEV471" s="234"/>
      <c r="AEW471" s="234"/>
      <c r="AEX471" s="234"/>
      <c r="AEY471" s="234"/>
      <c r="AEZ471" s="234"/>
      <c r="AFA471" s="234"/>
      <c r="AFB471" s="234"/>
      <c r="AFC471" s="234"/>
      <c r="AFD471" s="234"/>
      <c r="AFE471" s="234"/>
      <c r="AFF471" s="234"/>
      <c r="AFG471" s="234"/>
      <c r="AFH471" s="234"/>
      <c r="AFI471" s="234"/>
      <c r="AFJ471" s="234"/>
      <c r="AFK471" s="234"/>
      <c r="AFL471" s="234"/>
      <c r="AFM471" s="234"/>
      <c r="AFN471" s="234"/>
      <c r="AFO471" s="234"/>
      <c r="AFP471" s="234"/>
      <c r="AFQ471" s="234"/>
      <c r="AFR471" s="234"/>
      <c r="AFS471" s="234"/>
      <c r="AFT471" s="234"/>
      <c r="AFU471" s="234"/>
      <c r="AFV471" s="234"/>
      <c r="AFW471" s="234"/>
      <c r="AFX471" s="234"/>
      <c r="AFY471" s="234"/>
      <c r="AFZ471" s="234"/>
      <c r="AGA471" s="234"/>
      <c r="AGB471" s="234"/>
      <c r="AGC471" s="234"/>
      <c r="AGD471" s="234"/>
      <c r="AGE471" s="234"/>
      <c r="AGF471" s="234"/>
      <c r="AGG471" s="234"/>
      <c r="AGH471" s="234"/>
      <c r="AGI471" s="234"/>
      <c r="AGJ471" s="234"/>
      <c r="AGK471" s="234"/>
      <c r="AGL471" s="234"/>
      <c r="AGM471" s="234"/>
      <c r="AGN471" s="234"/>
      <c r="AGO471" s="234"/>
      <c r="AGP471" s="234"/>
      <c r="AGQ471" s="234"/>
      <c r="AGR471" s="234"/>
      <c r="AGS471" s="234"/>
      <c r="AGT471" s="234"/>
      <c r="AGU471" s="234"/>
      <c r="AGV471" s="234"/>
      <c r="AGW471" s="234"/>
      <c r="AGX471" s="234"/>
      <c r="AGY471" s="234"/>
      <c r="AGZ471" s="234"/>
      <c r="AHA471" s="234"/>
      <c r="AHB471" s="234"/>
      <c r="AHC471" s="234"/>
      <c r="AHD471" s="234"/>
      <c r="AHE471" s="234"/>
      <c r="AHF471" s="234"/>
      <c r="AHG471" s="234"/>
      <c r="AHH471" s="234"/>
      <c r="AHI471" s="234"/>
      <c r="AHJ471" s="234"/>
      <c r="AHK471" s="234"/>
      <c r="AHL471" s="234"/>
      <c r="AHM471" s="234"/>
      <c r="AHN471" s="234"/>
      <c r="AHO471" s="234"/>
      <c r="AHP471" s="234"/>
      <c r="AHQ471" s="234"/>
      <c r="AHR471" s="234"/>
      <c r="AHS471" s="234"/>
      <c r="AHT471" s="234"/>
      <c r="AHU471" s="234"/>
      <c r="AHV471" s="234"/>
      <c r="AHW471" s="234"/>
      <c r="AHX471" s="234"/>
      <c r="AHY471" s="234"/>
      <c r="AHZ471" s="234"/>
      <c r="AIA471" s="234"/>
      <c r="AIB471" s="234"/>
      <c r="AIC471" s="234"/>
      <c r="AID471" s="234"/>
      <c r="AIE471" s="234"/>
      <c r="AIF471" s="234"/>
      <c r="AIG471" s="234"/>
      <c r="AIH471" s="234"/>
      <c r="AII471" s="234"/>
      <c r="AIJ471" s="234"/>
      <c r="AIK471" s="234"/>
      <c r="AIL471" s="234"/>
      <c r="AIM471" s="234"/>
      <c r="AIN471" s="234"/>
      <c r="AIO471" s="234"/>
      <c r="AIP471" s="234"/>
      <c r="AIQ471" s="234"/>
      <c r="AIR471" s="234"/>
      <c r="AIS471" s="234"/>
      <c r="AIT471" s="234"/>
      <c r="AIU471" s="234"/>
      <c r="AIV471" s="234"/>
      <c r="AIW471" s="234"/>
      <c r="AIX471" s="234"/>
      <c r="AIY471" s="234"/>
      <c r="AIZ471" s="234"/>
      <c r="AJA471" s="234"/>
      <c r="AJB471" s="234"/>
      <c r="AJC471" s="234"/>
      <c r="AJD471" s="234"/>
      <c r="AJE471" s="234"/>
      <c r="AJF471" s="234"/>
      <c r="AJG471" s="234"/>
      <c r="AJH471" s="234"/>
      <c r="AJI471" s="234"/>
      <c r="AJJ471" s="234"/>
      <c r="AJK471" s="234"/>
      <c r="AJL471" s="234"/>
      <c r="AJM471" s="234"/>
      <c r="AJN471" s="234"/>
      <c r="AJO471" s="234"/>
      <c r="AJP471" s="234"/>
      <c r="AJQ471" s="234"/>
      <c r="AJR471" s="234"/>
      <c r="AJS471" s="234"/>
      <c r="AJT471" s="234"/>
      <c r="AJU471" s="234"/>
      <c r="AJV471" s="234"/>
      <c r="AJW471" s="234"/>
      <c r="AJX471" s="234"/>
      <c r="AJY471" s="234"/>
      <c r="AJZ471" s="234"/>
      <c r="AKA471" s="234"/>
      <c r="AKB471" s="234"/>
      <c r="AKC471" s="234"/>
      <c r="AKD471" s="234"/>
      <c r="AKE471" s="234"/>
      <c r="AKF471" s="234"/>
      <c r="AKG471" s="234"/>
      <c r="AKH471" s="234"/>
      <c r="AKI471" s="234"/>
      <c r="AKJ471" s="234"/>
      <c r="AKK471" s="234"/>
      <c r="AKL471" s="234"/>
      <c r="AKM471" s="234"/>
      <c r="AKN471" s="234"/>
      <c r="AKO471" s="234"/>
      <c r="AKP471" s="234"/>
      <c r="AKQ471" s="234"/>
      <c r="AKR471" s="234"/>
      <c r="AKS471" s="234"/>
      <c r="AKT471" s="234"/>
      <c r="AKU471" s="234"/>
      <c r="AKV471" s="234"/>
      <c r="AKW471" s="234"/>
      <c r="AKX471" s="234"/>
      <c r="AKY471" s="234"/>
      <c r="AKZ471" s="234"/>
      <c r="ALA471" s="234"/>
      <c r="ALB471" s="234"/>
      <c r="ALC471" s="234"/>
      <c r="ALD471" s="234"/>
      <c r="ALE471" s="234"/>
      <c r="ALF471" s="234"/>
      <c r="ALG471" s="234"/>
      <c r="ALH471" s="234"/>
      <c r="ALI471" s="234"/>
      <c r="ALJ471" s="234"/>
      <c r="ALK471" s="234"/>
      <c r="ALL471" s="234"/>
      <c r="ALM471" s="234"/>
      <c r="ALN471" s="234"/>
      <c r="ALO471" s="234"/>
      <c r="ALP471" s="234"/>
      <c r="ALQ471" s="234"/>
      <c r="ALR471" s="234"/>
      <c r="ALS471" s="234"/>
      <c r="ALT471" s="234"/>
      <c r="ALU471" s="234"/>
      <c r="ALV471" s="234"/>
      <c r="ALW471" s="234"/>
      <c r="ALX471" s="234"/>
      <c r="ALY471" s="234"/>
      <c r="ALZ471" s="234"/>
      <c r="AMA471" s="234"/>
      <c r="AMB471" s="234"/>
      <c r="AMC471" s="234"/>
      <c r="AMD471" s="234"/>
      <c r="AME471" s="234"/>
      <c r="AMF471" s="234"/>
      <c r="AMG471" s="234"/>
      <c r="AMH471" s="234"/>
      <c r="AMI471" s="234"/>
      <c r="AMJ471" s="234"/>
      <c r="AMK471" s="234"/>
      <c r="AML471" s="234"/>
      <c r="AMM471" s="234"/>
      <c r="AMN471" s="234"/>
      <c r="AMO471" s="234"/>
      <c r="AMP471" s="234"/>
      <c r="AMQ471" s="234"/>
      <c r="AMR471" s="234"/>
      <c r="AMS471" s="234"/>
      <c r="AMT471" s="234"/>
      <c r="AMU471" s="234"/>
      <c r="AMV471" s="234"/>
      <c r="AMW471" s="234"/>
      <c r="AMX471" s="234"/>
      <c r="AMY471" s="234"/>
      <c r="AMZ471" s="234"/>
      <c r="ANA471" s="234"/>
      <c r="ANB471" s="234"/>
      <c r="ANC471" s="234"/>
      <c r="AND471" s="234"/>
      <c r="ANE471" s="234"/>
      <c r="ANF471" s="234"/>
      <c r="ANG471" s="234"/>
      <c r="ANH471" s="234"/>
      <c r="ANI471" s="234"/>
      <c r="ANJ471" s="234"/>
      <c r="ANK471" s="234"/>
      <c r="ANL471" s="234"/>
      <c r="ANM471" s="234"/>
      <c r="ANN471" s="234"/>
      <c r="ANO471" s="234"/>
      <c r="ANP471" s="234"/>
      <c r="ANQ471" s="234"/>
      <c r="ANR471" s="234"/>
      <c r="ANS471" s="234"/>
      <c r="ANT471" s="234"/>
      <c r="ANU471" s="234"/>
      <c r="ANV471" s="234"/>
      <c r="ANW471" s="234"/>
      <c r="ANX471" s="234"/>
      <c r="ANY471" s="234"/>
      <c r="ANZ471" s="234"/>
      <c r="AOA471" s="234"/>
      <c r="AOB471" s="234"/>
      <c r="AOC471" s="234"/>
      <c r="AOD471" s="234"/>
      <c r="AOE471" s="234"/>
      <c r="AOF471" s="234"/>
      <c r="AOG471" s="234"/>
      <c r="AOH471" s="234"/>
      <c r="AOI471" s="234"/>
      <c r="AOJ471" s="234"/>
      <c r="AOK471" s="234"/>
      <c r="AOL471" s="234"/>
      <c r="AOM471" s="234"/>
      <c r="AON471" s="234"/>
      <c r="AOO471" s="234"/>
      <c r="AOP471" s="234"/>
      <c r="AOQ471" s="234"/>
      <c r="AOR471" s="234"/>
      <c r="AOS471" s="234"/>
      <c r="AOT471" s="234"/>
      <c r="AOU471" s="234"/>
      <c r="AOV471" s="234"/>
      <c r="AOW471" s="234"/>
      <c r="AOX471" s="234"/>
      <c r="AOY471" s="234"/>
      <c r="AOZ471" s="234"/>
      <c r="APA471" s="234"/>
      <c r="APB471" s="234"/>
      <c r="APC471" s="234"/>
      <c r="APD471" s="234"/>
      <c r="APE471" s="234"/>
      <c r="APF471" s="234"/>
      <c r="APG471" s="234"/>
      <c r="APH471" s="234"/>
      <c r="API471" s="234"/>
      <c r="APJ471" s="234"/>
      <c r="APK471" s="234"/>
      <c r="APL471" s="234"/>
      <c r="APM471" s="234"/>
      <c r="APN471" s="234"/>
      <c r="APO471" s="234"/>
      <c r="APP471" s="234"/>
      <c r="APQ471" s="234"/>
      <c r="APR471" s="234"/>
      <c r="APS471" s="234"/>
      <c r="APT471" s="234"/>
      <c r="APU471" s="234"/>
      <c r="APV471" s="234"/>
      <c r="APW471" s="234"/>
      <c r="APX471" s="234"/>
      <c r="APY471" s="234"/>
      <c r="APZ471" s="234"/>
      <c r="AQA471" s="234"/>
      <c r="AQB471" s="234"/>
      <c r="AQC471" s="234"/>
      <c r="AQD471" s="234"/>
      <c r="AQE471" s="234"/>
      <c r="AQF471" s="234"/>
      <c r="AQG471" s="234"/>
      <c r="AQH471" s="234"/>
      <c r="AQI471" s="234"/>
      <c r="AQJ471" s="234"/>
      <c r="AQK471" s="234"/>
      <c r="AQL471" s="234"/>
      <c r="AQM471" s="234"/>
      <c r="AQN471" s="234"/>
      <c r="AQO471" s="234"/>
      <c r="AQP471" s="234"/>
      <c r="AQQ471" s="234"/>
      <c r="AQR471" s="234"/>
      <c r="AQS471" s="234"/>
      <c r="AQT471" s="234"/>
      <c r="AQU471" s="234"/>
      <c r="AQV471" s="234"/>
      <c r="AQW471" s="234"/>
      <c r="AQX471" s="234"/>
      <c r="AQY471" s="234"/>
      <c r="AQZ471" s="234"/>
      <c r="ARA471" s="234"/>
      <c r="ARB471" s="234"/>
      <c r="ARC471" s="234"/>
      <c r="ARD471" s="234"/>
      <c r="ARE471" s="234"/>
      <c r="ARF471" s="234"/>
      <c r="ARG471" s="234"/>
      <c r="ARH471" s="234"/>
      <c r="ARI471" s="234"/>
      <c r="ARJ471" s="234"/>
      <c r="ARK471" s="234"/>
      <c r="ARL471" s="234"/>
      <c r="ARM471" s="234"/>
      <c r="ARN471" s="234"/>
      <c r="ARO471" s="234"/>
      <c r="ARP471" s="234"/>
      <c r="ARQ471" s="234"/>
      <c r="ARR471" s="234"/>
      <c r="ARS471" s="234"/>
      <c r="ART471" s="234"/>
      <c r="ARU471" s="234"/>
      <c r="ARV471" s="234"/>
      <c r="ARW471" s="234"/>
      <c r="ARX471" s="234"/>
      <c r="ARY471" s="234"/>
      <c r="ARZ471" s="234"/>
      <c r="ASA471" s="234"/>
      <c r="ASB471" s="234"/>
      <c r="ASC471" s="234"/>
      <c r="ASD471" s="234"/>
      <c r="ASE471" s="234"/>
      <c r="ASF471" s="234"/>
      <c r="ASG471" s="234"/>
      <c r="ASH471" s="234"/>
      <c r="ASI471" s="234"/>
      <c r="ASJ471" s="234"/>
      <c r="ASK471" s="234"/>
      <c r="ASL471" s="234"/>
      <c r="ASM471" s="234"/>
      <c r="ASN471" s="234"/>
      <c r="ASO471" s="234"/>
      <c r="ASP471" s="234"/>
      <c r="ASQ471" s="234"/>
      <c r="ASR471" s="234"/>
      <c r="ASS471" s="234"/>
      <c r="AST471" s="234"/>
      <c r="ASU471" s="234"/>
      <c r="ASV471" s="234"/>
      <c r="ASW471" s="234"/>
      <c r="ASX471" s="234"/>
      <c r="ASY471" s="234"/>
      <c r="ASZ471" s="234"/>
      <c r="ATA471" s="234"/>
      <c r="ATB471" s="234"/>
      <c r="ATC471" s="234"/>
      <c r="ATD471" s="234"/>
      <c r="ATE471" s="234"/>
      <c r="ATF471" s="234"/>
      <c r="ATG471" s="234"/>
      <c r="ATH471" s="234"/>
      <c r="ATI471" s="234"/>
      <c r="ATJ471" s="234"/>
      <c r="ATK471" s="234"/>
      <c r="ATL471" s="234"/>
      <c r="ATM471" s="234"/>
      <c r="ATN471" s="234"/>
      <c r="ATO471" s="234"/>
      <c r="ATP471" s="234"/>
      <c r="ATQ471" s="234"/>
      <c r="ATR471" s="234"/>
      <c r="ATS471" s="234"/>
      <c r="ATT471" s="234"/>
      <c r="ATU471" s="234"/>
      <c r="ATV471" s="234"/>
      <c r="ATW471" s="234"/>
      <c r="ATX471" s="234"/>
      <c r="ATY471" s="234"/>
      <c r="ATZ471" s="234"/>
      <c r="AUA471" s="234"/>
      <c r="AUB471" s="234"/>
      <c r="AUC471" s="234"/>
      <c r="AUD471" s="234"/>
    </row>
    <row r="472" spans="1:1226" s="234" customFormat="1" ht="65" x14ac:dyDescent="0.3">
      <c r="A472" s="213">
        <v>469</v>
      </c>
      <c r="B472" s="230" t="str">
        <f>[4]LT!E$7</f>
        <v>LT5. GESTIÓN TERRITORIAL COMPARTIDA PARA UNA BUENA GOBERNANZA</v>
      </c>
      <c r="C472" s="220" t="str">
        <f>[4]LA!F$20</f>
        <v>LA501. GESTIÓN PUBLICA EFECTIVA: VALLE LÍDER</v>
      </c>
      <c r="D472" s="220" t="str">
        <f>[4]Pg!$F$53</f>
        <v>Pg50110. Salud Ambiental</v>
      </c>
      <c r="E472" s="220" t="s">
        <v>5145</v>
      </c>
      <c r="F472" s="220" t="s">
        <v>5314</v>
      </c>
      <c r="G472" s="248" t="s">
        <v>917</v>
      </c>
      <c r="H472" s="220" t="s">
        <v>4849</v>
      </c>
      <c r="I472" s="220" t="s">
        <v>767</v>
      </c>
      <c r="J472" s="220"/>
      <c r="K472" s="220" t="s">
        <v>77</v>
      </c>
      <c r="L472" s="221">
        <v>34</v>
      </c>
      <c r="M472" s="221">
        <v>2019</v>
      </c>
      <c r="N472" s="221">
        <v>34</v>
      </c>
      <c r="O472" s="221">
        <v>34</v>
      </c>
      <c r="P472" s="221">
        <v>34</v>
      </c>
      <c r="Q472" s="221">
        <v>34</v>
      </c>
      <c r="R472" s="222">
        <v>34</v>
      </c>
      <c r="S472" s="223">
        <f t="shared" si="43"/>
        <v>8390353697.0799999</v>
      </c>
      <c r="T472" s="223">
        <f t="shared" si="41"/>
        <v>2025668104.8</v>
      </c>
      <c r="U472" s="223"/>
      <c r="V472" s="223"/>
      <c r="W472" s="223">
        <v>2025668104.8</v>
      </c>
      <c r="X472" s="223"/>
      <c r="Y472" s="223"/>
      <c r="Z472" s="223"/>
      <c r="AA472" s="223"/>
      <c r="AB472" s="223"/>
      <c r="AC472" s="223"/>
      <c r="AD472" s="223">
        <f t="shared" si="40"/>
        <v>1676459074.48</v>
      </c>
      <c r="AE472" s="223"/>
      <c r="AF472" s="223"/>
      <c r="AG472" s="223">
        <f>2086438147.8-409979073.32</f>
        <v>1676459074.48</v>
      </c>
      <c r="AH472" s="223"/>
      <c r="AI472" s="223"/>
      <c r="AJ472" s="223"/>
      <c r="AK472" s="223"/>
      <c r="AL472" s="223"/>
      <c r="AM472" s="223"/>
      <c r="AN472" s="223">
        <f t="shared" si="42"/>
        <v>2232488818.1999998</v>
      </c>
      <c r="AO472" s="223"/>
      <c r="AP472" s="223"/>
      <c r="AQ472" s="223">
        <v>2232488818.1999998</v>
      </c>
      <c r="AR472" s="223"/>
      <c r="AS472" s="223"/>
      <c r="AT472" s="223"/>
      <c r="AU472" s="223"/>
      <c r="AV472" s="223"/>
      <c r="AW472" s="223"/>
      <c r="AX472" s="223">
        <f t="shared" si="44"/>
        <v>2455737699.5999999</v>
      </c>
      <c r="AY472" s="223"/>
      <c r="AZ472" s="223"/>
      <c r="BA472" s="223">
        <v>2455737699.5999999</v>
      </c>
      <c r="BB472" s="223"/>
      <c r="BC472" s="223"/>
      <c r="BD472" s="223"/>
      <c r="BE472" s="223"/>
      <c r="BF472" s="223">
        <v>0</v>
      </c>
      <c r="BG472" s="223"/>
    </row>
    <row r="473" spans="1:1226" s="271" customFormat="1" ht="91" hidden="1" x14ac:dyDescent="0.3">
      <c r="A473" s="213">
        <v>470</v>
      </c>
      <c r="B473" s="230" t="str">
        <f>[4]LT!E$7</f>
        <v>LT5. GESTIÓN TERRITORIAL COMPARTIDA PARA UNA BUENA GOBERNANZA</v>
      </c>
      <c r="C473" s="220" t="str">
        <f>[4]LA!F$20</f>
        <v>LA501. GESTIÓN PUBLICA EFECTIVA: VALLE LÍDER</v>
      </c>
      <c r="D473" s="220" t="str">
        <f>[4]Pg!$F$53</f>
        <v>Pg50110. Salud Ambiental</v>
      </c>
      <c r="E473" s="220" t="s">
        <v>5145</v>
      </c>
      <c r="F473" s="220" t="s">
        <v>5314</v>
      </c>
      <c r="G473" s="248" t="s">
        <v>916</v>
      </c>
      <c r="H473" s="220" t="s">
        <v>4850</v>
      </c>
      <c r="I473" s="220" t="s">
        <v>1314</v>
      </c>
      <c r="J473" s="220"/>
      <c r="K473" s="220" t="s">
        <v>85</v>
      </c>
      <c r="L473" s="221">
        <v>1600</v>
      </c>
      <c r="M473" s="221">
        <v>2019</v>
      </c>
      <c r="N473" s="221">
        <v>1600</v>
      </c>
      <c r="O473" s="221">
        <v>1600</v>
      </c>
      <c r="P473" s="221">
        <v>1600</v>
      </c>
      <c r="Q473" s="221">
        <v>1600</v>
      </c>
      <c r="R473" s="221">
        <v>1600</v>
      </c>
      <c r="S473" s="223">
        <f t="shared" si="43"/>
        <v>836000000</v>
      </c>
      <c r="T473" s="223">
        <f t="shared" si="41"/>
        <v>200000000</v>
      </c>
      <c r="U473" s="223"/>
      <c r="V473" s="223"/>
      <c r="W473" s="223">
        <v>200000000</v>
      </c>
      <c r="X473" s="223"/>
      <c r="Y473" s="223"/>
      <c r="Z473" s="223"/>
      <c r="AA473" s="223"/>
      <c r="AB473" s="223"/>
      <c r="AC473" s="223"/>
      <c r="AD473" s="223">
        <f t="shared" si="40"/>
        <v>206000000</v>
      </c>
      <c r="AE473" s="223"/>
      <c r="AF473" s="223"/>
      <c r="AG473" s="223">
        <v>206000000</v>
      </c>
      <c r="AH473" s="223"/>
      <c r="AI473" s="223"/>
      <c r="AJ473" s="223"/>
      <c r="AK473" s="223"/>
      <c r="AL473" s="223"/>
      <c r="AM473" s="223"/>
      <c r="AN473" s="223">
        <f t="shared" si="42"/>
        <v>212000000</v>
      </c>
      <c r="AO473" s="223"/>
      <c r="AP473" s="223"/>
      <c r="AQ473" s="223">
        <v>212000000</v>
      </c>
      <c r="AR473" s="223"/>
      <c r="AS473" s="223"/>
      <c r="AT473" s="223"/>
      <c r="AU473" s="223"/>
      <c r="AV473" s="223"/>
      <c r="AW473" s="223"/>
      <c r="AX473" s="223">
        <f t="shared" si="44"/>
        <v>218000000</v>
      </c>
      <c r="AY473" s="223"/>
      <c r="AZ473" s="223"/>
      <c r="BA473" s="223">
        <v>218000000</v>
      </c>
      <c r="BB473" s="223"/>
      <c r="BC473" s="223"/>
      <c r="BD473" s="223"/>
      <c r="BE473" s="223"/>
      <c r="BF473" s="223"/>
      <c r="BG473" s="223"/>
      <c r="BH473" s="234"/>
      <c r="BI473" s="234"/>
      <c r="BJ473" s="234"/>
      <c r="BK473" s="234"/>
      <c r="BL473" s="234"/>
      <c r="BM473" s="234"/>
      <c r="BN473" s="234"/>
      <c r="BO473" s="234"/>
      <c r="BP473" s="234"/>
      <c r="BQ473" s="234"/>
      <c r="BR473" s="234"/>
      <c r="BS473" s="234"/>
      <c r="BT473" s="234"/>
      <c r="BU473" s="234"/>
      <c r="BV473" s="234"/>
      <c r="BW473" s="234"/>
      <c r="BX473" s="234"/>
      <c r="BY473" s="234"/>
      <c r="BZ473" s="234"/>
      <c r="CA473" s="234"/>
      <c r="CB473" s="234"/>
      <c r="CC473" s="234"/>
      <c r="CD473" s="234"/>
      <c r="CE473" s="234"/>
      <c r="CF473" s="234"/>
      <c r="CG473" s="234"/>
      <c r="CH473" s="234"/>
      <c r="CI473" s="234"/>
      <c r="CJ473" s="234"/>
      <c r="CK473" s="234"/>
      <c r="CL473" s="234"/>
      <c r="CM473" s="234"/>
      <c r="CN473" s="234"/>
      <c r="CO473" s="234"/>
      <c r="CP473" s="234"/>
      <c r="CQ473" s="234"/>
      <c r="CR473" s="234"/>
      <c r="CS473" s="234"/>
      <c r="CT473" s="234"/>
      <c r="CU473" s="234"/>
      <c r="CV473" s="234"/>
      <c r="CW473" s="234"/>
      <c r="CX473" s="234"/>
      <c r="CY473" s="234"/>
      <c r="CZ473" s="234"/>
      <c r="DA473" s="234"/>
      <c r="DB473" s="234"/>
      <c r="DC473" s="234"/>
      <c r="DD473" s="234"/>
      <c r="DE473" s="234"/>
      <c r="DF473" s="234"/>
      <c r="DG473" s="234"/>
      <c r="DH473" s="234"/>
      <c r="DI473" s="234"/>
      <c r="DJ473" s="234"/>
      <c r="DK473" s="234"/>
      <c r="DL473" s="234"/>
      <c r="DM473" s="234"/>
      <c r="DN473" s="234"/>
      <c r="DO473" s="234"/>
      <c r="DP473" s="234"/>
      <c r="DQ473" s="234"/>
      <c r="DR473" s="234"/>
      <c r="DS473" s="234"/>
      <c r="DT473" s="234"/>
      <c r="DU473" s="234"/>
      <c r="DV473" s="234"/>
      <c r="DW473" s="234"/>
      <c r="DX473" s="234"/>
      <c r="DY473" s="234"/>
      <c r="DZ473" s="234"/>
      <c r="EA473" s="234"/>
      <c r="EB473" s="234"/>
      <c r="EC473" s="234"/>
      <c r="ED473" s="234"/>
      <c r="EE473" s="234"/>
      <c r="EF473" s="234"/>
      <c r="EG473" s="234"/>
      <c r="EH473" s="234"/>
      <c r="EI473" s="234"/>
      <c r="EJ473" s="234"/>
      <c r="EK473" s="234"/>
      <c r="EL473" s="234"/>
      <c r="EM473" s="234"/>
      <c r="EN473" s="234"/>
      <c r="EO473" s="234"/>
      <c r="EP473" s="234"/>
      <c r="EQ473" s="234"/>
      <c r="ER473" s="234"/>
      <c r="ES473" s="234"/>
      <c r="ET473" s="234"/>
      <c r="EU473" s="234"/>
      <c r="EV473" s="234"/>
      <c r="EW473" s="234"/>
      <c r="EX473" s="234"/>
      <c r="EY473" s="234"/>
      <c r="EZ473" s="234"/>
      <c r="FA473" s="234"/>
      <c r="FB473" s="234"/>
      <c r="FC473" s="234"/>
      <c r="FD473" s="234"/>
      <c r="FE473" s="234"/>
      <c r="FF473" s="234"/>
      <c r="FG473" s="234"/>
      <c r="FH473" s="234"/>
      <c r="FI473" s="234"/>
      <c r="FJ473" s="234"/>
      <c r="FK473" s="234"/>
      <c r="FL473" s="234"/>
      <c r="FM473" s="234"/>
      <c r="FN473" s="234"/>
      <c r="FO473" s="234"/>
      <c r="FP473" s="234"/>
      <c r="FQ473" s="234"/>
      <c r="FR473" s="234"/>
      <c r="FS473" s="234"/>
      <c r="FT473" s="234"/>
      <c r="FU473" s="234"/>
      <c r="FV473" s="234"/>
      <c r="FW473" s="234"/>
      <c r="FX473" s="234"/>
      <c r="FY473" s="234"/>
      <c r="FZ473" s="234"/>
      <c r="GA473" s="234"/>
      <c r="GB473" s="234"/>
      <c r="GC473" s="234"/>
      <c r="GD473" s="234"/>
      <c r="GE473" s="234"/>
      <c r="GF473" s="234"/>
      <c r="GG473" s="234"/>
      <c r="GH473" s="234"/>
      <c r="GI473" s="234"/>
      <c r="GJ473" s="234"/>
      <c r="GK473" s="234"/>
      <c r="GL473" s="234"/>
      <c r="GM473" s="234"/>
      <c r="GN473" s="234"/>
      <c r="GO473" s="234"/>
      <c r="GP473" s="234"/>
      <c r="GQ473" s="234"/>
      <c r="GR473" s="234"/>
      <c r="GS473" s="234"/>
      <c r="GT473" s="234"/>
      <c r="GU473" s="234"/>
      <c r="GV473" s="234"/>
      <c r="GW473" s="234"/>
      <c r="GX473" s="234"/>
      <c r="GY473" s="234"/>
      <c r="GZ473" s="234"/>
      <c r="HA473" s="234"/>
      <c r="HB473" s="234"/>
      <c r="HC473" s="234"/>
      <c r="HD473" s="234"/>
      <c r="HE473" s="234"/>
      <c r="HF473" s="234"/>
      <c r="HG473" s="234"/>
      <c r="HH473" s="234"/>
      <c r="HI473" s="234"/>
      <c r="HJ473" s="234"/>
      <c r="HK473" s="234"/>
      <c r="HL473" s="234"/>
      <c r="HM473" s="234"/>
      <c r="HN473" s="234"/>
      <c r="HO473" s="234"/>
      <c r="HP473" s="234"/>
      <c r="HQ473" s="234"/>
      <c r="HR473" s="234"/>
      <c r="HS473" s="234"/>
      <c r="HT473" s="234"/>
      <c r="HU473" s="234"/>
      <c r="HV473" s="234"/>
      <c r="HW473" s="234"/>
      <c r="HX473" s="234"/>
      <c r="HY473" s="234"/>
      <c r="HZ473" s="234"/>
      <c r="IA473" s="234"/>
      <c r="IB473" s="234"/>
      <c r="IC473" s="234"/>
      <c r="ID473" s="234"/>
      <c r="IE473" s="234"/>
      <c r="IF473" s="234"/>
      <c r="IG473" s="234"/>
      <c r="IH473" s="234"/>
      <c r="II473" s="234"/>
      <c r="IJ473" s="234"/>
      <c r="IK473" s="234"/>
      <c r="IL473" s="234"/>
      <c r="IM473" s="234"/>
      <c r="IN473" s="234"/>
      <c r="IO473" s="234"/>
      <c r="IP473" s="234"/>
      <c r="IQ473" s="234"/>
      <c r="IR473" s="234"/>
      <c r="IS473" s="234"/>
      <c r="IT473" s="234"/>
      <c r="IU473" s="234"/>
      <c r="IV473" s="234"/>
      <c r="IW473" s="234"/>
      <c r="IX473" s="234"/>
      <c r="IY473" s="234"/>
      <c r="IZ473" s="234"/>
      <c r="JA473" s="234"/>
      <c r="JB473" s="234"/>
      <c r="JC473" s="234"/>
      <c r="JD473" s="234"/>
      <c r="JE473" s="234"/>
      <c r="JF473" s="234"/>
      <c r="JG473" s="234"/>
      <c r="JH473" s="234"/>
      <c r="JI473" s="234"/>
      <c r="JJ473" s="234"/>
      <c r="JK473" s="234"/>
      <c r="JL473" s="234"/>
      <c r="JM473" s="234"/>
      <c r="JN473" s="234"/>
      <c r="JO473" s="234"/>
      <c r="JP473" s="234"/>
      <c r="JQ473" s="234"/>
      <c r="JR473" s="234"/>
      <c r="JS473" s="234"/>
      <c r="JT473" s="234"/>
      <c r="JU473" s="234"/>
      <c r="JV473" s="234"/>
      <c r="JW473" s="234"/>
      <c r="JX473" s="234"/>
      <c r="JY473" s="234"/>
      <c r="JZ473" s="234"/>
      <c r="KA473" s="234"/>
      <c r="KB473" s="234"/>
      <c r="KC473" s="234"/>
      <c r="KD473" s="234"/>
      <c r="KE473" s="234"/>
      <c r="KF473" s="234"/>
      <c r="KG473" s="234"/>
      <c r="KH473" s="234"/>
      <c r="KI473" s="234"/>
      <c r="KJ473" s="234"/>
      <c r="KK473" s="234"/>
      <c r="KL473" s="234"/>
      <c r="KM473" s="234"/>
      <c r="KN473" s="234"/>
      <c r="KO473" s="234"/>
      <c r="KP473" s="234"/>
      <c r="KQ473" s="234"/>
      <c r="KR473" s="234"/>
      <c r="KS473" s="234"/>
      <c r="KT473" s="234"/>
      <c r="KU473" s="234"/>
      <c r="KV473" s="234"/>
      <c r="KW473" s="234"/>
      <c r="KX473" s="234"/>
      <c r="KY473" s="234"/>
      <c r="KZ473" s="234"/>
      <c r="LA473" s="234"/>
      <c r="LB473" s="234"/>
      <c r="LC473" s="234"/>
      <c r="LD473" s="234"/>
      <c r="LE473" s="234"/>
      <c r="LF473" s="234"/>
      <c r="LG473" s="234"/>
      <c r="LH473" s="234"/>
      <c r="LI473" s="234"/>
      <c r="LJ473" s="234"/>
      <c r="LK473" s="234"/>
      <c r="LL473" s="234"/>
      <c r="LM473" s="234"/>
      <c r="LN473" s="234"/>
      <c r="LO473" s="234"/>
      <c r="LP473" s="234"/>
      <c r="LQ473" s="234"/>
      <c r="LR473" s="234"/>
      <c r="LS473" s="234"/>
      <c r="LT473" s="234"/>
      <c r="LU473" s="234"/>
      <c r="LV473" s="234"/>
      <c r="LW473" s="234"/>
      <c r="LX473" s="234"/>
      <c r="LY473" s="234"/>
      <c r="LZ473" s="234"/>
      <c r="MA473" s="234"/>
      <c r="MB473" s="234"/>
      <c r="MC473" s="234"/>
      <c r="MD473" s="234"/>
      <c r="ME473" s="234"/>
      <c r="MF473" s="234"/>
      <c r="MG473" s="234"/>
      <c r="MH473" s="234"/>
      <c r="MI473" s="234"/>
      <c r="MJ473" s="234"/>
      <c r="MK473" s="234"/>
      <c r="ML473" s="234"/>
      <c r="MM473" s="234"/>
      <c r="MN473" s="234"/>
      <c r="MO473" s="234"/>
      <c r="MP473" s="234"/>
      <c r="MQ473" s="234"/>
      <c r="MR473" s="234"/>
      <c r="MS473" s="234"/>
      <c r="MT473" s="234"/>
      <c r="MU473" s="234"/>
      <c r="MV473" s="234"/>
      <c r="MW473" s="234"/>
      <c r="MX473" s="234"/>
      <c r="MY473" s="234"/>
      <c r="MZ473" s="234"/>
      <c r="NA473" s="234"/>
      <c r="NB473" s="234"/>
      <c r="NC473" s="234"/>
      <c r="ND473" s="234"/>
      <c r="NE473" s="234"/>
      <c r="NF473" s="234"/>
      <c r="NG473" s="234"/>
      <c r="NH473" s="234"/>
      <c r="NI473" s="234"/>
      <c r="NJ473" s="234"/>
      <c r="NK473" s="234"/>
      <c r="NL473" s="234"/>
      <c r="NM473" s="234"/>
      <c r="NN473" s="234"/>
      <c r="NO473" s="234"/>
      <c r="NP473" s="234"/>
      <c r="NQ473" s="234"/>
      <c r="NR473" s="234"/>
      <c r="NS473" s="234"/>
      <c r="NT473" s="234"/>
      <c r="NU473" s="234"/>
      <c r="NV473" s="234"/>
      <c r="NW473" s="234"/>
      <c r="NX473" s="234"/>
      <c r="NY473" s="234"/>
      <c r="NZ473" s="234"/>
      <c r="OA473" s="234"/>
      <c r="OB473" s="234"/>
      <c r="OC473" s="234"/>
      <c r="OD473" s="234"/>
      <c r="OE473" s="234"/>
      <c r="OF473" s="234"/>
      <c r="OG473" s="234"/>
      <c r="OH473" s="234"/>
      <c r="OI473" s="234"/>
      <c r="OJ473" s="234"/>
      <c r="OK473" s="234"/>
      <c r="OL473" s="234"/>
      <c r="OM473" s="234"/>
      <c r="ON473" s="234"/>
      <c r="OO473" s="234"/>
      <c r="OP473" s="234"/>
      <c r="OQ473" s="234"/>
      <c r="OR473" s="234"/>
      <c r="OS473" s="234"/>
      <c r="OT473" s="234"/>
      <c r="OU473" s="234"/>
      <c r="OV473" s="234"/>
      <c r="OW473" s="234"/>
      <c r="OX473" s="234"/>
      <c r="OY473" s="234"/>
      <c r="OZ473" s="234"/>
      <c r="PA473" s="234"/>
      <c r="PB473" s="234"/>
      <c r="PC473" s="234"/>
      <c r="PD473" s="234"/>
      <c r="PE473" s="234"/>
      <c r="PF473" s="234"/>
      <c r="PG473" s="234"/>
      <c r="PH473" s="234"/>
      <c r="PI473" s="234"/>
      <c r="PJ473" s="234"/>
      <c r="PK473" s="234"/>
      <c r="PL473" s="234"/>
      <c r="PM473" s="234"/>
      <c r="PN473" s="234"/>
      <c r="PO473" s="234"/>
      <c r="PP473" s="234"/>
      <c r="PQ473" s="234"/>
      <c r="PR473" s="234"/>
      <c r="PS473" s="234"/>
      <c r="PT473" s="234"/>
      <c r="PU473" s="234"/>
      <c r="PV473" s="234"/>
      <c r="PW473" s="234"/>
      <c r="PX473" s="234"/>
      <c r="PY473" s="234"/>
      <c r="PZ473" s="234"/>
      <c r="QA473" s="234"/>
      <c r="QB473" s="234"/>
      <c r="QC473" s="234"/>
      <c r="QD473" s="234"/>
      <c r="QE473" s="234"/>
      <c r="QF473" s="234"/>
      <c r="QG473" s="234"/>
      <c r="QH473" s="234"/>
      <c r="QI473" s="234"/>
      <c r="QJ473" s="234"/>
      <c r="QK473" s="234"/>
      <c r="QL473" s="234"/>
      <c r="QM473" s="234"/>
      <c r="QN473" s="234"/>
      <c r="QO473" s="234"/>
      <c r="QP473" s="234"/>
      <c r="QQ473" s="234"/>
      <c r="QR473" s="234"/>
      <c r="QS473" s="234"/>
      <c r="QT473" s="234"/>
      <c r="QU473" s="234"/>
      <c r="QV473" s="234"/>
      <c r="QW473" s="234"/>
      <c r="QX473" s="234"/>
      <c r="QY473" s="234"/>
      <c r="QZ473" s="234"/>
      <c r="RA473" s="234"/>
      <c r="RB473" s="234"/>
      <c r="RC473" s="234"/>
      <c r="RD473" s="234"/>
      <c r="RE473" s="234"/>
      <c r="RF473" s="234"/>
      <c r="RG473" s="234"/>
      <c r="RH473" s="234"/>
      <c r="RI473" s="234"/>
      <c r="RJ473" s="234"/>
      <c r="RK473" s="234"/>
      <c r="RL473" s="234"/>
      <c r="RM473" s="234"/>
      <c r="RN473" s="234"/>
      <c r="RO473" s="234"/>
      <c r="RP473" s="234"/>
      <c r="RQ473" s="234"/>
      <c r="RR473" s="234"/>
      <c r="RS473" s="234"/>
      <c r="RT473" s="234"/>
      <c r="RU473" s="234"/>
      <c r="RV473" s="234"/>
      <c r="RW473" s="234"/>
      <c r="RX473" s="234"/>
      <c r="RY473" s="234"/>
      <c r="RZ473" s="234"/>
      <c r="SA473" s="234"/>
      <c r="SB473" s="234"/>
      <c r="SC473" s="234"/>
      <c r="SD473" s="234"/>
      <c r="SE473" s="234"/>
      <c r="SF473" s="234"/>
      <c r="SG473" s="234"/>
      <c r="SH473" s="234"/>
      <c r="SI473" s="234"/>
      <c r="SJ473" s="234"/>
      <c r="SK473" s="234"/>
      <c r="SL473" s="234"/>
      <c r="SM473" s="234"/>
      <c r="SN473" s="234"/>
      <c r="SO473" s="234"/>
      <c r="SP473" s="234"/>
      <c r="SQ473" s="234"/>
      <c r="SR473" s="234"/>
      <c r="SS473" s="234"/>
      <c r="ST473" s="234"/>
      <c r="SU473" s="234"/>
      <c r="SV473" s="234"/>
      <c r="SW473" s="234"/>
      <c r="SX473" s="234"/>
      <c r="SY473" s="234"/>
      <c r="SZ473" s="234"/>
      <c r="TA473" s="234"/>
      <c r="TB473" s="234"/>
      <c r="TC473" s="234"/>
      <c r="TD473" s="234"/>
      <c r="TE473" s="234"/>
      <c r="TF473" s="234"/>
      <c r="TG473" s="234"/>
      <c r="TH473" s="234"/>
      <c r="TI473" s="234"/>
      <c r="TJ473" s="234"/>
      <c r="TK473" s="234"/>
      <c r="TL473" s="234"/>
      <c r="TM473" s="234"/>
      <c r="TN473" s="234"/>
      <c r="TO473" s="234"/>
      <c r="TP473" s="234"/>
      <c r="TQ473" s="234"/>
      <c r="TR473" s="234"/>
      <c r="TS473" s="234"/>
      <c r="TT473" s="234"/>
      <c r="TU473" s="234"/>
      <c r="TV473" s="234"/>
      <c r="TW473" s="234"/>
      <c r="TX473" s="234"/>
      <c r="TY473" s="234"/>
      <c r="TZ473" s="234"/>
      <c r="UA473" s="234"/>
      <c r="UB473" s="234"/>
      <c r="UC473" s="234"/>
      <c r="UD473" s="234"/>
      <c r="UE473" s="234"/>
      <c r="UF473" s="234"/>
      <c r="UG473" s="234"/>
      <c r="UH473" s="234"/>
      <c r="UI473" s="234"/>
      <c r="UJ473" s="234"/>
      <c r="UK473" s="234"/>
      <c r="UL473" s="234"/>
      <c r="UM473" s="234"/>
      <c r="UN473" s="234"/>
      <c r="UO473" s="234"/>
      <c r="UP473" s="234"/>
      <c r="UQ473" s="234"/>
      <c r="UR473" s="234"/>
      <c r="US473" s="234"/>
      <c r="UT473" s="234"/>
      <c r="UU473" s="234"/>
      <c r="UV473" s="234"/>
      <c r="UW473" s="234"/>
      <c r="UX473" s="234"/>
      <c r="UY473" s="234"/>
      <c r="UZ473" s="234"/>
      <c r="VA473" s="234"/>
      <c r="VB473" s="234"/>
      <c r="VC473" s="234"/>
      <c r="VD473" s="234"/>
      <c r="VE473" s="234"/>
      <c r="VF473" s="234"/>
      <c r="VG473" s="234"/>
      <c r="VH473" s="234"/>
      <c r="VI473" s="234"/>
      <c r="VJ473" s="234"/>
      <c r="VK473" s="234"/>
      <c r="VL473" s="234"/>
      <c r="VM473" s="234"/>
      <c r="VN473" s="234"/>
      <c r="VO473" s="234"/>
      <c r="VP473" s="234"/>
      <c r="VQ473" s="234"/>
      <c r="VR473" s="234"/>
      <c r="VS473" s="234"/>
      <c r="VT473" s="234"/>
      <c r="VU473" s="234"/>
      <c r="VV473" s="234"/>
      <c r="VW473" s="234"/>
      <c r="VX473" s="234"/>
      <c r="VY473" s="234"/>
      <c r="VZ473" s="234"/>
      <c r="WA473" s="234"/>
      <c r="WB473" s="234"/>
      <c r="WC473" s="234"/>
      <c r="WD473" s="234"/>
      <c r="WE473" s="234"/>
      <c r="WF473" s="234"/>
      <c r="WG473" s="234"/>
      <c r="WH473" s="234"/>
      <c r="WI473" s="234"/>
      <c r="WJ473" s="234"/>
      <c r="WK473" s="234"/>
      <c r="WL473" s="234"/>
      <c r="WM473" s="234"/>
      <c r="WN473" s="234"/>
      <c r="WO473" s="234"/>
      <c r="WP473" s="234"/>
      <c r="WQ473" s="234"/>
      <c r="WR473" s="234"/>
      <c r="WS473" s="234"/>
      <c r="WT473" s="234"/>
      <c r="WU473" s="234"/>
      <c r="WV473" s="234"/>
      <c r="WW473" s="234"/>
      <c r="WX473" s="234"/>
      <c r="WY473" s="234"/>
      <c r="WZ473" s="234"/>
      <c r="XA473" s="234"/>
      <c r="XB473" s="234"/>
      <c r="XC473" s="234"/>
      <c r="XD473" s="234"/>
      <c r="XE473" s="234"/>
      <c r="XF473" s="234"/>
      <c r="XG473" s="234"/>
      <c r="XH473" s="234"/>
      <c r="XI473" s="234"/>
      <c r="XJ473" s="234"/>
      <c r="XK473" s="234"/>
      <c r="XL473" s="234"/>
      <c r="XM473" s="234"/>
      <c r="XN473" s="234"/>
      <c r="XO473" s="234"/>
      <c r="XP473" s="234"/>
      <c r="XQ473" s="234"/>
      <c r="XR473" s="234"/>
      <c r="XS473" s="234"/>
      <c r="XT473" s="234"/>
      <c r="XU473" s="234"/>
      <c r="XV473" s="234"/>
      <c r="XW473" s="234"/>
      <c r="XX473" s="234"/>
      <c r="XY473" s="234"/>
      <c r="XZ473" s="234"/>
      <c r="YA473" s="234"/>
      <c r="YB473" s="234"/>
      <c r="YC473" s="234"/>
      <c r="YD473" s="234"/>
      <c r="YE473" s="234"/>
      <c r="YF473" s="234"/>
      <c r="YG473" s="234"/>
      <c r="YH473" s="234"/>
      <c r="YI473" s="234"/>
      <c r="YJ473" s="234"/>
      <c r="YK473" s="234"/>
      <c r="YL473" s="234"/>
      <c r="YM473" s="234"/>
      <c r="YN473" s="234"/>
      <c r="YO473" s="234"/>
      <c r="YP473" s="234"/>
      <c r="YQ473" s="234"/>
      <c r="YR473" s="234"/>
      <c r="YS473" s="234"/>
      <c r="YT473" s="234"/>
      <c r="YU473" s="234"/>
      <c r="YV473" s="234"/>
      <c r="YW473" s="234"/>
      <c r="YX473" s="234"/>
      <c r="YY473" s="234"/>
      <c r="YZ473" s="234"/>
      <c r="ZA473" s="234"/>
      <c r="ZB473" s="234"/>
      <c r="ZC473" s="234"/>
      <c r="ZD473" s="234"/>
      <c r="ZE473" s="234"/>
      <c r="ZF473" s="234"/>
      <c r="ZG473" s="234"/>
      <c r="ZH473" s="234"/>
      <c r="ZI473" s="234"/>
      <c r="ZJ473" s="234"/>
      <c r="ZK473" s="234"/>
      <c r="ZL473" s="234"/>
      <c r="ZM473" s="234"/>
      <c r="ZN473" s="234"/>
      <c r="ZO473" s="234"/>
      <c r="ZP473" s="234"/>
      <c r="ZQ473" s="234"/>
      <c r="ZR473" s="234"/>
      <c r="ZS473" s="234"/>
      <c r="ZT473" s="234"/>
      <c r="ZU473" s="234"/>
      <c r="ZV473" s="234"/>
      <c r="ZW473" s="234"/>
      <c r="ZX473" s="234"/>
      <c r="ZY473" s="234"/>
      <c r="ZZ473" s="234"/>
      <c r="AAA473" s="234"/>
      <c r="AAB473" s="234"/>
      <c r="AAC473" s="234"/>
      <c r="AAD473" s="234"/>
      <c r="AAE473" s="234"/>
      <c r="AAF473" s="234"/>
      <c r="AAG473" s="234"/>
      <c r="AAH473" s="234"/>
      <c r="AAI473" s="234"/>
      <c r="AAJ473" s="234"/>
      <c r="AAK473" s="234"/>
      <c r="AAL473" s="234"/>
      <c r="AAM473" s="234"/>
      <c r="AAN473" s="234"/>
      <c r="AAO473" s="234"/>
      <c r="AAP473" s="234"/>
      <c r="AAQ473" s="234"/>
      <c r="AAR473" s="234"/>
      <c r="AAS473" s="234"/>
      <c r="AAT473" s="234"/>
      <c r="AAU473" s="234"/>
      <c r="AAV473" s="234"/>
      <c r="AAW473" s="234"/>
      <c r="AAX473" s="234"/>
      <c r="AAY473" s="234"/>
      <c r="AAZ473" s="234"/>
      <c r="ABA473" s="234"/>
      <c r="ABB473" s="234"/>
      <c r="ABC473" s="234"/>
      <c r="ABD473" s="234"/>
      <c r="ABE473" s="234"/>
      <c r="ABF473" s="234"/>
      <c r="ABG473" s="234"/>
      <c r="ABH473" s="234"/>
      <c r="ABI473" s="234"/>
      <c r="ABJ473" s="234"/>
      <c r="ABK473" s="234"/>
      <c r="ABL473" s="234"/>
      <c r="ABM473" s="234"/>
      <c r="ABN473" s="234"/>
      <c r="ABO473" s="234"/>
      <c r="ABP473" s="234"/>
      <c r="ABQ473" s="234"/>
      <c r="ABR473" s="234"/>
      <c r="ABS473" s="234"/>
      <c r="ABT473" s="234"/>
      <c r="ABU473" s="234"/>
      <c r="ABV473" s="234"/>
      <c r="ABW473" s="234"/>
      <c r="ABX473" s="234"/>
      <c r="ABY473" s="234"/>
      <c r="ABZ473" s="234"/>
      <c r="ACA473" s="234"/>
      <c r="ACB473" s="234"/>
      <c r="ACC473" s="234"/>
      <c r="ACD473" s="234"/>
      <c r="ACE473" s="234"/>
      <c r="ACF473" s="234"/>
      <c r="ACG473" s="234"/>
      <c r="ACH473" s="234"/>
      <c r="ACI473" s="234"/>
      <c r="ACJ473" s="234"/>
      <c r="ACK473" s="234"/>
      <c r="ACL473" s="234"/>
      <c r="ACM473" s="234"/>
      <c r="ACN473" s="234"/>
      <c r="ACO473" s="234"/>
      <c r="ACP473" s="234"/>
      <c r="ACQ473" s="234"/>
      <c r="ACR473" s="234"/>
      <c r="ACS473" s="234"/>
      <c r="ACT473" s="234"/>
      <c r="ACU473" s="234"/>
      <c r="ACV473" s="234"/>
      <c r="ACW473" s="234"/>
      <c r="ACX473" s="234"/>
      <c r="ACY473" s="234"/>
      <c r="ACZ473" s="234"/>
      <c r="ADA473" s="234"/>
      <c r="ADB473" s="234"/>
      <c r="ADC473" s="234"/>
      <c r="ADD473" s="234"/>
      <c r="ADE473" s="234"/>
      <c r="ADF473" s="234"/>
      <c r="ADG473" s="234"/>
      <c r="ADH473" s="234"/>
      <c r="ADI473" s="234"/>
      <c r="ADJ473" s="234"/>
      <c r="ADK473" s="234"/>
      <c r="ADL473" s="234"/>
      <c r="ADM473" s="234"/>
      <c r="ADN473" s="234"/>
      <c r="ADO473" s="234"/>
      <c r="ADP473" s="234"/>
      <c r="ADQ473" s="234"/>
      <c r="ADR473" s="234"/>
      <c r="ADS473" s="234"/>
      <c r="ADT473" s="234"/>
      <c r="ADU473" s="234"/>
      <c r="ADV473" s="234"/>
      <c r="ADW473" s="234"/>
      <c r="ADX473" s="234"/>
      <c r="ADY473" s="234"/>
      <c r="ADZ473" s="234"/>
      <c r="AEA473" s="234"/>
      <c r="AEB473" s="234"/>
      <c r="AEC473" s="234"/>
      <c r="AED473" s="234"/>
      <c r="AEE473" s="234"/>
      <c r="AEF473" s="234"/>
      <c r="AEG473" s="234"/>
      <c r="AEH473" s="234"/>
      <c r="AEI473" s="234"/>
      <c r="AEJ473" s="234"/>
      <c r="AEK473" s="234"/>
      <c r="AEL473" s="234"/>
      <c r="AEM473" s="234"/>
      <c r="AEN473" s="234"/>
      <c r="AEO473" s="234"/>
      <c r="AEP473" s="234"/>
      <c r="AEQ473" s="234"/>
      <c r="AER473" s="234"/>
      <c r="AES473" s="234"/>
      <c r="AET473" s="234"/>
      <c r="AEU473" s="234"/>
      <c r="AEV473" s="234"/>
      <c r="AEW473" s="234"/>
      <c r="AEX473" s="234"/>
      <c r="AEY473" s="234"/>
      <c r="AEZ473" s="234"/>
      <c r="AFA473" s="234"/>
      <c r="AFB473" s="234"/>
      <c r="AFC473" s="234"/>
      <c r="AFD473" s="234"/>
      <c r="AFE473" s="234"/>
      <c r="AFF473" s="234"/>
      <c r="AFG473" s="234"/>
      <c r="AFH473" s="234"/>
      <c r="AFI473" s="234"/>
      <c r="AFJ473" s="234"/>
      <c r="AFK473" s="234"/>
      <c r="AFL473" s="234"/>
      <c r="AFM473" s="234"/>
      <c r="AFN473" s="234"/>
      <c r="AFO473" s="234"/>
      <c r="AFP473" s="234"/>
      <c r="AFQ473" s="234"/>
      <c r="AFR473" s="234"/>
      <c r="AFS473" s="234"/>
      <c r="AFT473" s="234"/>
      <c r="AFU473" s="234"/>
      <c r="AFV473" s="234"/>
      <c r="AFW473" s="234"/>
      <c r="AFX473" s="234"/>
      <c r="AFY473" s="234"/>
      <c r="AFZ473" s="234"/>
      <c r="AGA473" s="234"/>
      <c r="AGB473" s="234"/>
      <c r="AGC473" s="234"/>
      <c r="AGD473" s="234"/>
      <c r="AGE473" s="234"/>
      <c r="AGF473" s="234"/>
      <c r="AGG473" s="234"/>
      <c r="AGH473" s="234"/>
      <c r="AGI473" s="234"/>
      <c r="AGJ473" s="234"/>
      <c r="AGK473" s="234"/>
      <c r="AGL473" s="234"/>
      <c r="AGM473" s="234"/>
      <c r="AGN473" s="234"/>
      <c r="AGO473" s="234"/>
      <c r="AGP473" s="234"/>
      <c r="AGQ473" s="234"/>
      <c r="AGR473" s="234"/>
      <c r="AGS473" s="234"/>
      <c r="AGT473" s="234"/>
      <c r="AGU473" s="234"/>
      <c r="AGV473" s="234"/>
      <c r="AGW473" s="234"/>
      <c r="AGX473" s="234"/>
      <c r="AGY473" s="234"/>
      <c r="AGZ473" s="234"/>
      <c r="AHA473" s="234"/>
      <c r="AHB473" s="234"/>
      <c r="AHC473" s="234"/>
      <c r="AHD473" s="234"/>
      <c r="AHE473" s="234"/>
      <c r="AHF473" s="234"/>
      <c r="AHG473" s="234"/>
      <c r="AHH473" s="234"/>
      <c r="AHI473" s="234"/>
      <c r="AHJ473" s="234"/>
      <c r="AHK473" s="234"/>
      <c r="AHL473" s="234"/>
      <c r="AHM473" s="234"/>
      <c r="AHN473" s="234"/>
      <c r="AHO473" s="234"/>
      <c r="AHP473" s="234"/>
      <c r="AHQ473" s="234"/>
      <c r="AHR473" s="234"/>
      <c r="AHS473" s="234"/>
      <c r="AHT473" s="234"/>
      <c r="AHU473" s="234"/>
      <c r="AHV473" s="234"/>
      <c r="AHW473" s="234"/>
      <c r="AHX473" s="234"/>
      <c r="AHY473" s="234"/>
      <c r="AHZ473" s="234"/>
      <c r="AIA473" s="234"/>
      <c r="AIB473" s="234"/>
      <c r="AIC473" s="234"/>
      <c r="AID473" s="234"/>
      <c r="AIE473" s="234"/>
      <c r="AIF473" s="234"/>
      <c r="AIG473" s="234"/>
      <c r="AIH473" s="234"/>
      <c r="AII473" s="234"/>
      <c r="AIJ473" s="234"/>
      <c r="AIK473" s="234"/>
      <c r="AIL473" s="234"/>
      <c r="AIM473" s="234"/>
      <c r="AIN473" s="234"/>
      <c r="AIO473" s="234"/>
      <c r="AIP473" s="234"/>
      <c r="AIQ473" s="234"/>
      <c r="AIR473" s="234"/>
      <c r="AIS473" s="234"/>
      <c r="AIT473" s="234"/>
      <c r="AIU473" s="234"/>
      <c r="AIV473" s="234"/>
      <c r="AIW473" s="234"/>
      <c r="AIX473" s="234"/>
      <c r="AIY473" s="234"/>
      <c r="AIZ473" s="234"/>
      <c r="AJA473" s="234"/>
      <c r="AJB473" s="234"/>
      <c r="AJC473" s="234"/>
      <c r="AJD473" s="234"/>
      <c r="AJE473" s="234"/>
      <c r="AJF473" s="234"/>
      <c r="AJG473" s="234"/>
      <c r="AJH473" s="234"/>
      <c r="AJI473" s="234"/>
      <c r="AJJ473" s="234"/>
      <c r="AJK473" s="234"/>
      <c r="AJL473" s="234"/>
      <c r="AJM473" s="234"/>
      <c r="AJN473" s="234"/>
      <c r="AJO473" s="234"/>
      <c r="AJP473" s="234"/>
      <c r="AJQ473" s="234"/>
      <c r="AJR473" s="234"/>
      <c r="AJS473" s="234"/>
      <c r="AJT473" s="234"/>
      <c r="AJU473" s="234"/>
      <c r="AJV473" s="234"/>
      <c r="AJW473" s="234"/>
      <c r="AJX473" s="234"/>
      <c r="AJY473" s="234"/>
      <c r="AJZ473" s="234"/>
      <c r="AKA473" s="234"/>
      <c r="AKB473" s="234"/>
      <c r="AKC473" s="234"/>
      <c r="AKD473" s="234"/>
      <c r="AKE473" s="234"/>
      <c r="AKF473" s="234"/>
      <c r="AKG473" s="234"/>
      <c r="AKH473" s="234"/>
      <c r="AKI473" s="234"/>
      <c r="AKJ473" s="234"/>
      <c r="AKK473" s="234"/>
      <c r="AKL473" s="234"/>
      <c r="AKM473" s="234"/>
      <c r="AKN473" s="234"/>
      <c r="AKO473" s="234"/>
      <c r="AKP473" s="234"/>
      <c r="AKQ473" s="234"/>
      <c r="AKR473" s="234"/>
      <c r="AKS473" s="234"/>
      <c r="AKT473" s="234"/>
      <c r="AKU473" s="234"/>
      <c r="AKV473" s="234"/>
      <c r="AKW473" s="234"/>
      <c r="AKX473" s="234"/>
      <c r="AKY473" s="234"/>
      <c r="AKZ473" s="234"/>
      <c r="ALA473" s="234"/>
      <c r="ALB473" s="234"/>
      <c r="ALC473" s="234"/>
      <c r="ALD473" s="234"/>
      <c r="ALE473" s="234"/>
      <c r="ALF473" s="234"/>
      <c r="ALG473" s="234"/>
      <c r="ALH473" s="234"/>
      <c r="ALI473" s="234"/>
      <c r="ALJ473" s="234"/>
      <c r="ALK473" s="234"/>
      <c r="ALL473" s="234"/>
      <c r="ALM473" s="234"/>
      <c r="ALN473" s="234"/>
      <c r="ALO473" s="234"/>
      <c r="ALP473" s="234"/>
      <c r="ALQ473" s="234"/>
      <c r="ALR473" s="234"/>
      <c r="ALS473" s="234"/>
      <c r="ALT473" s="234"/>
      <c r="ALU473" s="234"/>
      <c r="ALV473" s="234"/>
      <c r="ALW473" s="234"/>
      <c r="ALX473" s="234"/>
      <c r="ALY473" s="234"/>
      <c r="ALZ473" s="234"/>
      <c r="AMA473" s="234"/>
      <c r="AMB473" s="234"/>
      <c r="AMC473" s="234"/>
      <c r="AMD473" s="234"/>
      <c r="AME473" s="234"/>
      <c r="AMF473" s="234"/>
      <c r="AMG473" s="234"/>
      <c r="AMH473" s="234"/>
      <c r="AMI473" s="234"/>
      <c r="AMJ473" s="234"/>
      <c r="AMK473" s="234"/>
      <c r="AML473" s="234"/>
      <c r="AMM473" s="234"/>
      <c r="AMN473" s="234"/>
      <c r="AMO473" s="234"/>
      <c r="AMP473" s="234"/>
      <c r="AMQ473" s="234"/>
      <c r="AMR473" s="234"/>
      <c r="AMS473" s="234"/>
      <c r="AMT473" s="234"/>
      <c r="AMU473" s="234"/>
      <c r="AMV473" s="234"/>
      <c r="AMW473" s="234"/>
      <c r="AMX473" s="234"/>
      <c r="AMY473" s="234"/>
      <c r="AMZ473" s="234"/>
      <c r="ANA473" s="234"/>
      <c r="ANB473" s="234"/>
      <c r="ANC473" s="234"/>
      <c r="AND473" s="234"/>
      <c r="ANE473" s="234"/>
      <c r="ANF473" s="234"/>
      <c r="ANG473" s="234"/>
      <c r="ANH473" s="234"/>
      <c r="ANI473" s="234"/>
      <c r="ANJ473" s="234"/>
      <c r="ANK473" s="234"/>
      <c r="ANL473" s="234"/>
      <c r="ANM473" s="234"/>
      <c r="ANN473" s="234"/>
      <c r="ANO473" s="234"/>
      <c r="ANP473" s="234"/>
      <c r="ANQ473" s="234"/>
      <c r="ANR473" s="234"/>
      <c r="ANS473" s="234"/>
      <c r="ANT473" s="234"/>
      <c r="ANU473" s="234"/>
      <c r="ANV473" s="234"/>
      <c r="ANW473" s="234"/>
      <c r="ANX473" s="234"/>
      <c r="ANY473" s="234"/>
      <c r="ANZ473" s="234"/>
      <c r="AOA473" s="234"/>
      <c r="AOB473" s="234"/>
      <c r="AOC473" s="234"/>
      <c r="AOD473" s="234"/>
      <c r="AOE473" s="234"/>
      <c r="AOF473" s="234"/>
      <c r="AOG473" s="234"/>
      <c r="AOH473" s="234"/>
      <c r="AOI473" s="234"/>
      <c r="AOJ473" s="234"/>
      <c r="AOK473" s="234"/>
      <c r="AOL473" s="234"/>
      <c r="AOM473" s="234"/>
      <c r="AON473" s="234"/>
      <c r="AOO473" s="234"/>
      <c r="AOP473" s="234"/>
      <c r="AOQ473" s="234"/>
      <c r="AOR473" s="234"/>
      <c r="AOS473" s="234"/>
      <c r="AOT473" s="234"/>
      <c r="AOU473" s="234"/>
      <c r="AOV473" s="234"/>
      <c r="AOW473" s="234"/>
      <c r="AOX473" s="234"/>
      <c r="AOY473" s="234"/>
      <c r="AOZ473" s="234"/>
      <c r="APA473" s="234"/>
      <c r="APB473" s="234"/>
      <c r="APC473" s="234"/>
      <c r="APD473" s="234"/>
      <c r="APE473" s="234"/>
      <c r="APF473" s="234"/>
      <c r="APG473" s="234"/>
      <c r="APH473" s="234"/>
      <c r="API473" s="234"/>
      <c r="APJ473" s="234"/>
      <c r="APK473" s="234"/>
      <c r="APL473" s="234"/>
      <c r="APM473" s="234"/>
      <c r="APN473" s="234"/>
      <c r="APO473" s="234"/>
      <c r="APP473" s="234"/>
      <c r="APQ473" s="234"/>
      <c r="APR473" s="234"/>
      <c r="APS473" s="234"/>
      <c r="APT473" s="234"/>
      <c r="APU473" s="234"/>
      <c r="APV473" s="234"/>
      <c r="APW473" s="234"/>
      <c r="APX473" s="234"/>
      <c r="APY473" s="234"/>
      <c r="APZ473" s="234"/>
      <c r="AQA473" s="234"/>
      <c r="AQB473" s="234"/>
      <c r="AQC473" s="234"/>
      <c r="AQD473" s="234"/>
      <c r="AQE473" s="234"/>
      <c r="AQF473" s="234"/>
      <c r="AQG473" s="234"/>
      <c r="AQH473" s="234"/>
      <c r="AQI473" s="234"/>
      <c r="AQJ473" s="234"/>
      <c r="AQK473" s="234"/>
      <c r="AQL473" s="234"/>
      <c r="AQM473" s="234"/>
      <c r="AQN473" s="234"/>
      <c r="AQO473" s="234"/>
      <c r="AQP473" s="234"/>
      <c r="AQQ473" s="234"/>
      <c r="AQR473" s="234"/>
      <c r="AQS473" s="234"/>
      <c r="AQT473" s="234"/>
      <c r="AQU473" s="234"/>
      <c r="AQV473" s="234"/>
      <c r="AQW473" s="234"/>
      <c r="AQX473" s="234"/>
      <c r="AQY473" s="234"/>
      <c r="AQZ473" s="234"/>
      <c r="ARA473" s="234"/>
      <c r="ARB473" s="234"/>
      <c r="ARC473" s="234"/>
      <c r="ARD473" s="234"/>
      <c r="ARE473" s="234"/>
      <c r="ARF473" s="234"/>
      <c r="ARG473" s="234"/>
      <c r="ARH473" s="234"/>
      <c r="ARI473" s="234"/>
      <c r="ARJ473" s="234"/>
      <c r="ARK473" s="234"/>
      <c r="ARL473" s="234"/>
      <c r="ARM473" s="234"/>
      <c r="ARN473" s="234"/>
      <c r="ARO473" s="234"/>
      <c r="ARP473" s="234"/>
      <c r="ARQ473" s="234"/>
      <c r="ARR473" s="234"/>
      <c r="ARS473" s="234"/>
      <c r="ART473" s="234"/>
      <c r="ARU473" s="234"/>
      <c r="ARV473" s="234"/>
      <c r="ARW473" s="234"/>
      <c r="ARX473" s="234"/>
      <c r="ARY473" s="234"/>
      <c r="ARZ473" s="234"/>
      <c r="ASA473" s="234"/>
      <c r="ASB473" s="234"/>
      <c r="ASC473" s="234"/>
      <c r="ASD473" s="234"/>
      <c r="ASE473" s="234"/>
      <c r="ASF473" s="234"/>
      <c r="ASG473" s="234"/>
      <c r="ASH473" s="234"/>
      <c r="ASI473" s="234"/>
      <c r="ASJ473" s="234"/>
      <c r="ASK473" s="234"/>
      <c r="ASL473" s="234"/>
      <c r="ASM473" s="234"/>
      <c r="ASN473" s="234"/>
      <c r="ASO473" s="234"/>
      <c r="ASP473" s="234"/>
      <c r="ASQ473" s="234"/>
      <c r="ASR473" s="234"/>
      <c r="ASS473" s="234"/>
      <c r="AST473" s="234"/>
      <c r="ASU473" s="234"/>
      <c r="ASV473" s="234"/>
      <c r="ASW473" s="234"/>
      <c r="ASX473" s="234"/>
      <c r="ASY473" s="234"/>
      <c r="ASZ473" s="234"/>
      <c r="ATA473" s="234"/>
      <c r="ATB473" s="234"/>
      <c r="ATC473" s="234"/>
      <c r="ATD473" s="234"/>
      <c r="ATE473" s="234"/>
      <c r="ATF473" s="234"/>
      <c r="ATG473" s="234"/>
      <c r="ATH473" s="234"/>
      <c r="ATI473" s="234"/>
      <c r="ATJ473" s="234"/>
      <c r="ATK473" s="234"/>
      <c r="ATL473" s="234"/>
      <c r="ATM473" s="234"/>
      <c r="ATN473" s="234"/>
      <c r="ATO473" s="234"/>
      <c r="ATP473" s="234"/>
      <c r="ATQ473" s="234"/>
      <c r="ATR473" s="234"/>
      <c r="ATS473" s="234"/>
      <c r="ATT473" s="234"/>
      <c r="ATU473" s="234"/>
      <c r="ATV473" s="234"/>
      <c r="ATW473" s="234"/>
      <c r="ATX473" s="234"/>
      <c r="ATY473" s="234"/>
      <c r="ATZ473" s="234"/>
      <c r="AUA473" s="234"/>
      <c r="AUB473" s="234"/>
      <c r="AUC473" s="234"/>
      <c r="AUD473" s="234"/>
    </row>
    <row r="474" spans="1:1226" s="268" customFormat="1" ht="65" x14ac:dyDescent="0.3">
      <c r="A474" s="213">
        <v>471</v>
      </c>
      <c r="B474" s="230" t="str">
        <f>[4]LT!E$7</f>
        <v>LT5. GESTIÓN TERRITORIAL COMPARTIDA PARA UNA BUENA GOBERNANZA</v>
      </c>
      <c r="C474" s="220" t="str">
        <f>[4]LA!F$20</f>
        <v>LA501. GESTIÓN PUBLICA EFECTIVA: VALLE LÍDER</v>
      </c>
      <c r="D474" s="220" t="str">
        <f>[4]Pg!$F$53</f>
        <v>Pg50110. Salud Ambiental</v>
      </c>
      <c r="E474" s="220" t="s">
        <v>5146</v>
      </c>
      <c r="F474" s="220" t="s">
        <v>5315</v>
      </c>
      <c r="G474" s="248" t="s">
        <v>918</v>
      </c>
      <c r="H474" s="220" t="s">
        <v>4851</v>
      </c>
      <c r="I474" s="220" t="s">
        <v>767</v>
      </c>
      <c r="J474" s="220"/>
      <c r="K474" s="220" t="s">
        <v>77</v>
      </c>
      <c r="L474" s="224">
        <v>1</v>
      </c>
      <c r="M474" s="221">
        <v>2019</v>
      </c>
      <c r="N474" s="224">
        <v>1</v>
      </c>
      <c r="O474" s="221">
        <v>100</v>
      </c>
      <c r="P474" s="221">
        <v>100</v>
      </c>
      <c r="Q474" s="221">
        <v>100</v>
      </c>
      <c r="R474" s="222">
        <v>100</v>
      </c>
      <c r="S474" s="223">
        <f t="shared" si="43"/>
        <v>19012908614</v>
      </c>
      <c r="T474" s="223">
        <f t="shared" si="41"/>
        <v>6070145785</v>
      </c>
      <c r="U474" s="223"/>
      <c r="V474" s="223">
        <f>6120145785-V476</f>
        <v>6070145785</v>
      </c>
      <c r="W474" s="223"/>
      <c r="X474" s="223"/>
      <c r="Y474" s="223"/>
      <c r="Z474" s="223"/>
      <c r="AA474" s="223"/>
      <c r="AB474" s="223"/>
      <c r="AC474" s="223"/>
      <c r="AD474" s="223">
        <f t="shared" si="40"/>
        <v>6251750159</v>
      </c>
      <c r="AE474" s="223"/>
      <c r="AF474" s="223">
        <f>6303750159-AF476</f>
        <v>6251750159</v>
      </c>
      <c r="AG474" s="223"/>
      <c r="AH474" s="223"/>
      <c r="AI474" s="223"/>
      <c r="AJ474" s="223"/>
      <c r="AK474" s="223"/>
      <c r="AL474" s="223"/>
      <c r="AM474" s="223"/>
      <c r="AN474" s="223">
        <f t="shared" si="42"/>
        <v>6691012670</v>
      </c>
      <c r="AO474" s="223"/>
      <c r="AP474" s="223">
        <f>6745012670-AP476</f>
        <v>6691012670</v>
      </c>
      <c r="AQ474" s="223"/>
      <c r="AR474" s="223"/>
      <c r="AS474" s="223"/>
      <c r="AT474" s="223"/>
      <c r="AU474" s="223"/>
      <c r="AV474" s="223"/>
      <c r="AW474" s="223"/>
      <c r="AX474" s="223">
        <f t="shared" si="44"/>
        <v>0</v>
      </c>
      <c r="AY474" s="223"/>
      <c r="AZ474" s="223"/>
      <c r="BA474" s="223"/>
      <c r="BB474" s="223"/>
      <c r="BC474" s="223"/>
      <c r="BD474" s="223"/>
      <c r="BE474" s="223"/>
      <c r="BF474" s="223">
        <v>0</v>
      </c>
      <c r="BG474" s="223"/>
      <c r="BH474" s="234"/>
      <c r="BI474" s="234"/>
      <c r="BJ474" s="234"/>
      <c r="BK474" s="234"/>
      <c r="BL474" s="234"/>
      <c r="BM474" s="234"/>
      <c r="BN474" s="234"/>
      <c r="BO474" s="234"/>
      <c r="BP474" s="234"/>
      <c r="BQ474" s="234"/>
      <c r="BR474" s="234"/>
      <c r="BS474" s="234"/>
      <c r="BT474" s="234"/>
      <c r="BU474" s="234"/>
      <c r="BV474" s="234"/>
      <c r="BW474" s="234"/>
      <c r="BX474" s="234"/>
      <c r="BY474" s="234"/>
      <c r="BZ474" s="234"/>
      <c r="CA474" s="234"/>
      <c r="CB474" s="234"/>
      <c r="CC474" s="234"/>
      <c r="CD474" s="234"/>
      <c r="CE474" s="234"/>
      <c r="CF474" s="234"/>
      <c r="CG474" s="234"/>
      <c r="CH474" s="234"/>
      <c r="CI474" s="234"/>
      <c r="CJ474" s="234"/>
      <c r="CK474" s="234"/>
      <c r="CL474" s="234"/>
      <c r="CM474" s="234"/>
      <c r="CN474" s="234"/>
      <c r="CO474" s="234"/>
      <c r="CP474" s="234"/>
      <c r="CQ474" s="234"/>
      <c r="CR474" s="234"/>
      <c r="CS474" s="234"/>
      <c r="CT474" s="234"/>
      <c r="CU474" s="234"/>
      <c r="CV474" s="234"/>
      <c r="CW474" s="234"/>
      <c r="CX474" s="234"/>
      <c r="CY474" s="234"/>
      <c r="CZ474" s="234"/>
      <c r="DA474" s="234"/>
      <c r="DB474" s="234"/>
      <c r="DC474" s="234"/>
      <c r="DD474" s="234"/>
      <c r="DE474" s="234"/>
      <c r="DF474" s="234"/>
      <c r="DG474" s="234"/>
      <c r="DH474" s="234"/>
      <c r="DI474" s="234"/>
      <c r="DJ474" s="234"/>
      <c r="DK474" s="234"/>
      <c r="DL474" s="234"/>
      <c r="DM474" s="234"/>
      <c r="DN474" s="234"/>
      <c r="DO474" s="234"/>
      <c r="DP474" s="234"/>
      <c r="DQ474" s="234"/>
      <c r="DR474" s="234"/>
      <c r="DS474" s="234"/>
      <c r="DT474" s="234"/>
      <c r="DU474" s="234"/>
      <c r="DV474" s="234"/>
      <c r="DW474" s="234"/>
      <c r="DX474" s="234"/>
      <c r="DY474" s="234"/>
      <c r="DZ474" s="234"/>
      <c r="EA474" s="234"/>
      <c r="EB474" s="234"/>
      <c r="EC474" s="234"/>
      <c r="ED474" s="234"/>
      <c r="EE474" s="234"/>
      <c r="EF474" s="234"/>
      <c r="EG474" s="234"/>
      <c r="EH474" s="234"/>
      <c r="EI474" s="234"/>
      <c r="EJ474" s="234"/>
      <c r="EK474" s="234"/>
      <c r="EL474" s="234"/>
      <c r="EM474" s="234"/>
      <c r="EN474" s="234"/>
      <c r="EO474" s="234"/>
      <c r="EP474" s="234"/>
      <c r="EQ474" s="234"/>
      <c r="ER474" s="234"/>
      <c r="ES474" s="234"/>
      <c r="ET474" s="234"/>
      <c r="EU474" s="234"/>
      <c r="EV474" s="234"/>
      <c r="EW474" s="234"/>
      <c r="EX474" s="234"/>
      <c r="EY474" s="234"/>
      <c r="EZ474" s="234"/>
      <c r="FA474" s="234"/>
      <c r="FB474" s="234"/>
      <c r="FC474" s="234"/>
      <c r="FD474" s="234"/>
      <c r="FE474" s="234"/>
      <c r="FF474" s="234"/>
      <c r="FG474" s="234"/>
      <c r="FH474" s="234"/>
      <c r="FI474" s="234"/>
      <c r="FJ474" s="234"/>
      <c r="FK474" s="234"/>
      <c r="FL474" s="234"/>
      <c r="FM474" s="234"/>
      <c r="FN474" s="234"/>
      <c r="FO474" s="234"/>
      <c r="FP474" s="234"/>
      <c r="FQ474" s="234"/>
      <c r="FR474" s="234"/>
      <c r="FS474" s="234"/>
      <c r="FT474" s="234"/>
      <c r="FU474" s="234"/>
      <c r="FV474" s="234"/>
      <c r="FW474" s="234"/>
      <c r="FX474" s="234"/>
      <c r="FY474" s="234"/>
      <c r="FZ474" s="234"/>
      <c r="GA474" s="234"/>
      <c r="GB474" s="234"/>
      <c r="GC474" s="234"/>
      <c r="GD474" s="234"/>
      <c r="GE474" s="234"/>
      <c r="GF474" s="234"/>
      <c r="GG474" s="234"/>
      <c r="GH474" s="234"/>
      <c r="GI474" s="234"/>
      <c r="GJ474" s="234"/>
      <c r="GK474" s="234"/>
      <c r="GL474" s="234"/>
      <c r="GM474" s="234"/>
      <c r="GN474" s="234"/>
      <c r="GO474" s="234"/>
      <c r="GP474" s="234"/>
      <c r="GQ474" s="234"/>
      <c r="GR474" s="234"/>
      <c r="GS474" s="234"/>
      <c r="GT474" s="234"/>
      <c r="GU474" s="234"/>
      <c r="GV474" s="234"/>
      <c r="GW474" s="234"/>
      <c r="GX474" s="234"/>
      <c r="GY474" s="234"/>
      <c r="GZ474" s="234"/>
      <c r="HA474" s="234"/>
      <c r="HB474" s="234"/>
      <c r="HC474" s="234"/>
      <c r="HD474" s="234"/>
      <c r="HE474" s="234"/>
      <c r="HF474" s="234"/>
      <c r="HG474" s="234"/>
      <c r="HH474" s="234"/>
      <c r="HI474" s="234"/>
      <c r="HJ474" s="234"/>
      <c r="HK474" s="234"/>
      <c r="HL474" s="234"/>
      <c r="HM474" s="234"/>
      <c r="HN474" s="234"/>
      <c r="HO474" s="234"/>
      <c r="HP474" s="234"/>
      <c r="HQ474" s="234"/>
      <c r="HR474" s="234"/>
      <c r="HS474" s="234"/>
      <c r="HT474" s="234"/>
      <c r="HU474" s="234"/>
      <c r="HV474" s="234"/>
      <c r="HW474" s="234"/>
      <c r="HX474" s="234"/>
      <c r="HY474" s="234"/>
      <c r="HZ474" s="234"/>
      <c r="IA474" s="234"/>
      <c r="IB474" s="234"/>
      <c r="IC474" s="234"/>
      <c r="ID474" s="234"/>
      <c r="IE474" s="234"/>
      <c r="IF474" s="234"/>
      <c r="IG474" s="234"/>
      <c r="IH474" s="234"/>
      <c r="II474" s="234"/>
      <c r="IJ474" s="234"/>
      <c r="IK474" s="234"/>
      <c r="IL474" s="234"/>
      <c r="IM474" s="234"/>
      <c r="IN474" s="234"/>
      <c r="IO474" s="234"/>
      <c r="IP474" s="234"/>
      <c r="IQ474" s="234"/>
      <c r="IR474" s="234"/>
      <c r="IS474" s="234"/>
      <c r="IT474" s="234"/>
      <c r="IU474" s="234"/>
      <c r="IV474" s="234"/>
      <c r="IW474" s="234"/>
      <c r="IX474" s="234"/>
      <c r="IY474" s="234"/>
      <c r="IZ474" s="234"/>
      <c r="JA474" s="234"/>
      <c r="JB474" s="234"/>
      <c r="JC474" s="234"/>
      <c r="JD474" s="234"/>
      <c r="JE474" s="234"/>
      <c r="JF474" s="234"/>
      <c r="JG474" s="234"/>
      <c r="JH474" s="234"/>
      <c r="JI474" s="234"/>
      <c r="JJ474" s="234"/>
      <c r="JK474" s="234"/>
      <c r="JL474" s="234"/>
      <c r="JM474" s="234"/>
      <c r="JN474" s="234"/>
      <c r="JO474" s="234"/>
      <c r="JP474" s="234"/>
      <c r="JQ474" s="234"/>
      <c r="JR474" s="234"/>
      <c r="JS474" s="234"/>
      <c r="JT474" s="234"/>
      <c r="JU474" s="234"/>
      <c r="JV474" s="234"/>
      <c r="JW474" s="234"/>
      <c r="JX474" s="234"/>
      <c r="JY474" s="234"/>
      <c r="JZ474" s="234"/>
      <c r="KA474" s="234"/>
      <c r="KB474" s="234"/>
      <c r="KC474" s="234"/>
      <c r="KD474" s="234"/>
      <c r="KE474" s="234"/>
      <c r="KF474" s="234"/>
      <c r="KG474" s="234"/>
      <c r="KH474" s="234"/>
      <c r="KI474" s="234"/>
      <c r="KJ474" s="234"/>
      <c r="KK474" s="234"/>
      <c r="KL474" s="234"/>
      <c r="KM474" s="234"/>
      <c r="KN474" s="234"/>
      <c r="KO474" s="234"/>
      <c r="KP474" s="234"/>
      <c r="KQ474" s="234"/>
      <c r="KR474" s="234"/>
      <c r="KS474" s="234"/>
      <c r="KT474" s="234"/>
      <c r="KU474" s="234"/>
      <c r="KV474" s="234"/>
      <c r="KW474" s="234"/>
      <c r="KX474" s="234"/>
      <c r="KY474" s="234"/>
      <c r="KZ474" s="234"/>
      <c r="LA474" s="234"/>
      <c r="LB474" s="234"/>
      <c r="LC474" s="234"/>
      <c r="LD474" s="234"/>
      <c r="LE474" s="234"/>
      <c r="LF474" s="234"/>
      <c r="LG474" s="234"/>
      <c r="LH474" s="234"/>
      <c r="LI474" s="234"/>
      <c r="LJ474" s="234"/>
      <c r="LK474" s="234"/>
      <c r="LL474" s="234"/>
      <c r="LM474" s="234"/>
      <c r="LN474" s="234"/>
      <c r="LO474" s="234"/>
      <c r="LP474" s="234"/>
      <c r="LQ474" s="234"/>
      <c r="LR474" s="234"/>
      <c r="LS474" s="234"/>
      <c r="LT474" s="234"/>
      <c r="LU474" s="234"/>
      <c r="LV474" s="234"/>
      <c r="LW474" s="234"/>
      <c r="LX474" s="234"/>
      <c r="LY474" s="234"/>
      <c r="LZ474" s="234"/>
      <c r="MA474" s="234"/>
      <c r="MB474" s="234"/>
      <c r="MC474" s="234"/>
      <c r="MD474" s="234"/>
      <c r="ME474" s="234"/>
      <c r="MF474" s="234"/>
      <c r="MG474" s="234"/>
      <c r="MH474" s="234"/>
      <c r="MI474" s="234"/>
      <c r="MJ474" s="234"/>
      <c r="MK474" s="234"/>
      <c r="ML474" s="234"/>
      <c r="MM474" s="234"/>
      <c r="MN474" s="234"/>
      <c r="MO474" s="234"/>
      <c r="MP474" s="234"/>
      <c r="MQ474" s="234"/>
      <c r="MR474" s="234"/>
      <c r="MS474" s="234"/>
      <c r="MT474" s="234"/>
      <c r="MU474" s="234"/>
      <c r="MV474" s="234"/>
      <c r="MW474" s="234"/>
      <c r="MX474" s="234"/>
      <c r="MY474" s="234"/>
      <c r="MZ474" s="234"/>
      <c r="NA474" s="234"/>
      <c r="NB474" s="234"/>
      <c r="NC474" s="234"/>
      <c r="ND474" s="234"/>
      <c r="NE474" s="234"/>
      <c r="NF474" s="234"/>
      <c r="NG474" s="234"/>
      <c r="NH474" s="234"/>
      <c r="NI474" s="234"/>
      <c r="NJ474" s="234"/>
      <c r="NK474" s="234"/>
      <c r="NL474" s="234"/>
      <c r="NM474" s="234"/>
      <c r="NN474" s="234"/>
      <c r="NO474" s="234"/>
      <c r="NP474" s="234"/>
      <c r="NQ474" s="234"/>
      <c r="NR474" s="234"/>
      <c r="NS474" s="234"/>
      <c r="NT474" s="234"/>
      <c r="NU474" s="234"/>
      <c r="NV474" s="234"/>
      <c r="NW474" s="234"/>
      <c r="NX474" s="234"/>
      <c r="NY474" s="234"/>
      <c r="NZ474" s="234"/>
      <c r="OA474" s="234"/>
      <c r="OB474" s="234"/>
      <c r="OC474" s="234"/>
      <c r="OD474" s="234"/>
      <c r="OE474" s="234"/>
      <c r="OF474" s="234"/>
      <c r="OG474" s="234"/>
      <c r="OH474" s="234"/>
      <c r="OI474" s="234"/>
      <c r="OJ474" s="234"/>
      <c r="OK474" s="234"/>
      <c r="OL474" s="234"/>
      <c r="OM474" s="234"/>
      <c r="ON474" s="234"/>
      <c r="OO474" s="234"/>
      <c r="OP474" s="234"/>
      <c r="OQ474" s="234"/>
      <c r="OR474" s="234"/>
      <c r="OS474" s="234"/>
      <c r="OT474" s="234"/>
      <c r="OU474" s="234"/>
      <c r="OV474" s="234"/>
      <c r="OW474" s="234"/>
      <c r="OX474" s="234"/>
      <c r="OY474" s="234"/>
      <c r="OZ474" s="234"/>
      <c r="PA474" s="234"/>
      <c r="PB474" s="234"/>
      <c r="PC474" s="234"/>
      <c r="PD474" s="234"/>
      <c r="PE474" s="234"/>
      <c r="PF474" s="234"/>
      <c r="PG474" s="234"/>
      <c r="PH474" s="234"/>
      <c r="PI474" s="234"/>
      <c r="PJ474" s="234"/>
      <c r="PK474" s="234"/>
      <c r="PL474" s="234"/>
      <c r="PM474" s="234"/>
      <c r="PN474" s="234"/>
      <c r="PO474" s="234"/>
      <c r="PP474" s="234"/>
      <c r="PQ474" s="234"/>
      <c r="PR474" s="234"/>
      <c r="PS474" s="234"/>
      <c r="PT474" s="234"/>
      <c r="PU474" s="234"/>
      <c r="PV474" s="234"/>
      <c r="PW474" s="234"/>
      <c r="PX474" s="234"/>
      <c r="PY474" s="234"/>
      <c r="PZ474" s="234"/>
      <c r="QA474" s="234"/>
      <c r="QB474" s="234"/>
      <c r="QC474" s="234"/>
      <c r="QD474" s="234"/>
      <c r="QE474" s="234"/>
      <c r="QF474" s="234"/>
      <c r="QG474" s="234"/>
      <c r="QH474" s="234"/>
      <c r="QI474" s="234"/>
      <c r="QJ474" s="234"/>
      <c r="QK474" s="234"/>
      <c r="QL474" s="234"/>
      <c r="QM474" s="234"/>
      <c r="QN474" s="234"/>
      <c r="QO474" s="234"/>
      <c r="QP474" s="234"/>
      <c r="QQ474" s="234"/>
      <c r="QR474" s="234"/>
      <c r="QS474" s="234"/>
      <c r="QT474" s="234"/>
      <c r="QU474" s="234"/>
      <c r="QV474" s="234"/>
      <c r="QW474" s="234"/>
      <c r="QX474" s="234"/>
      <c r="QY474" s="234"/>
      <c r="QZ474" s="234"/>
      <c r="RA474" s="234"/>
      <c r="RB474" s="234"/>
      <c r="RC474" s="234"/>
      <c r="RD474" s="234"/>
      <c r="RE474" s="234"/>
      <c r="RF474" s="234"/>
      <c r="RG474" s="234"/>
      <c r="RH474" s="234"/>
      <c r="RI474" s="234"/>
      <c r="RJ474" s="234"/>
      <c r="RK474" s="234"/>
      <c r="RL474" s="234"/>
      <c r="RM474" s="234"/>
      <c r="RN474" s="234"/>
      <c r="RO474" s="234"/>
      <c r="RP474" s="234"/>
      <c r="RQ474" s="234"/>
      <c r="RR474" s="234"/>
      <c r="RS474" s="234"/>
      <c r="RT474" s="234"/>
      <c r="RU474" s="234"/>
      <c r="RV474" s="234"/>
      <c r="RW474" s="234"/>
      <c r="RX474" s="234"/>
      <c r="RY474" s="234"/>
      <c r="RZ474" s="234"/>
      <c r="SA474" s="234"/>
      <c r="SB474" s="234"/>
      <c r="SC474" s="234"/>
      <c r="SD474" s="234"/>
      <c r="SE474" s="234"/>
      <c r="SF474" s="234"/>
      <c r="SG474" s="234"/>
      <c r="SH474" s="234"/>
      <c r="SI474" s="234"/>
      <c r="SJ474" s="234"/>
      <c r="SK474" s="234"/>
      <c r="SL474" s="234"/>
      <c r="SM474" s="234"/>
      <c r="SN474" s="234"/>
      <c r="SO474" s="234"/>
      <c r="SP474" s="234"/>
      <c r="SQ474" s="234"/>
      <c r="SR474" s="234"/>
      <c r="SS474" s="234"/>
      <c r="ST474" s="234"/>
      <c r="SU474" s="234"/>
      <c r="SV474" s="234"/>
      <c r="SW474" s="234"/>
      <c r="SX474" s="234"/>
      <c r="SY474" s="234"/>
      <c r="SZ474" s="234"/>
      <c r="TA474" s="234"/>
      <c r="TB474" s="234"/>
      <c r="TC474" s="234"/>
      <c r="TD474" s="234"/>
      <c r="TE474" s="234"/>
      <c r="TF474" s="234"/>
      <c r="TG474" s="234"/>
      <c r="TH474" s="234"/>
      <c r="TI474" s="234"/>
      <c r="TJ474" s="234"/>
      <c r="TK474" s="234"/>
      <c r="TL474" s="234"/>
      <c r="TM474" s="234"/>
      <c r="TN474" s="234"/>
      <c r="TO474" s="234"/>
      <c r="TP474" s="234"/>
      <c r="TQ474" s="234"/>
      <c r="TR474" s="234"/>
      <c r="TS474" s="234"/>
      <c r="TT474" s="234"/>
      <c r="TU474" s="234"/>
      <c r="TV474" s="234"/>
      <c r="TW474" s="234"/>
      <c r="TX474" s="234"/>
      <c r="TY474" s="234"/>
      <c r="TZ474" s="234"/>
      <c r="UA474" s="234"/>
      <c r="UB474" s="234"/>
      <c r="UC474" s="234"/>
      <c r="UD474" s="234"/>
      <c r="UE474" s="234"/>
      <c r="UF474" s="234"/>
      <c r="UG474" s="234"/>
      <c r="UH474" s="234"/>
      <c r="UI474" s="234"/>
      <c r="UJ474" s="234"/>
      <c r="UK474" s="234"/>
      <c r="UL474" s="234"/>
      <c r="UM474" s="234"/>
      <c r="UN474" s="234"/>
      <c r="UO474" s="234"/>
      <c r="UP474" s="234"/>
      <c r="UQ474" s="234"/>
      <c r="UR474" s="234"/>
      <c r="US474" s="234"/>
      <c r="UT474" s="234"/>
      <c r="UU474" s="234"/>
      <c r="UV474" s="234"/>
      <c r="UW474" s="234"/>
      <c r="UX474" s="234"/>
      <c r="UY474" s="234"/>
      <c r="UZ474" s="234"/>
      <c r="VA474" s="234"/>
      <c r="VB474" s="234"/>
      <c r="VC474" s="234"/>
      <c r="VD474" s="234"/>
      <c r="VE474" s="234"/>
      <c r="VF474" s="234"/>
      <c r="VG474" s="234"/>
      <c r="VH474" s="234"/>
      <c r="VI474" s="234"/>
      <c r="VJ474" s="234"/>
      <c r="VK474" s="234"/>
      <c r="VL474" s="234"/>
      <c r="VM474" s="234"/>
      <c r="VN474" s="234"/>
      <c r="VO474" s="234"/>
      <c r="VP474" s="234"/>
      <c r="VQ474" s="234"/>
      <c r="VR474" s="234"/>
      <c r="VS474" s="234"/>
      <c r="VT474" s="234"/>
      <c r="VU474" s="234"/>
      <c r="VV474" s="234"/>
      <c r="VW474" s="234"/>
      <c r="VX474" s="234"/>
      <c r="VY474" s="234"/>
      <c r="VZ474" s="234"/>
      <c r="WA474" s="234"/>
      <c r="WB474" s="234"/>
      <c r="WC474" s="234"/>
      <c r="WD474" s="234"/>
      <c r="WE474" s="234"/>
      <c r="WF474" s="234"/>
      <c r="WG474" s="234"/>
      <c r="WH474" s="234"/>
      <c r="WI474" s="234"/>
      <c r="WJ474" s="234"/>
      <c r="WK474" s="234"/>
      <c r="WL474" s="234"/>
      <c r="WM474" s="234"/>
      <c r="WN474" s="234"/>
      <c r="WO474" s="234"/>
      <c r="WP474" s="234"/>
      <c r="WQ474" s="234"/>
      <c r="WR474" s="234"/>
      <c r="WS474" s="234"/>
      <c r="WT474" s="234"/>
      <c r="WU474" s="234"/>
      <c r="WV474" s="234"/>
      <c r="WW474" s="234"/>
      <c r="WX474" s="234"/>
      <c r="WY474" s="234"/>
      <c r="WZ474" s="234"/>
      <c r="XA474" s="234"/>
      <c r="XB474" s="234"/>
      <c r="XC474" s="234"/>
      <c r="XD474" s="234"/>
      <c r="XE474" s="234"/>
      <c r="XF474" s="234"/>
      <c r="XG474" s="234"/>
      <c r="XH474" s="234"/>
      <c r="XI474" s="234"/>
      <c r="XJ474" s="234"/>
      <c r="XK474" s="234"/>
      <c r="XL474" s="234"/>
      <c r="XM474" s="234"/>
      <c r="XN474" s="234"/>
      <c r="XO474" s="234"/>
      <c r="XP474" s="234"/>
      <c r="XQ474" s="234"/>
      <c r="XR474" s="234"/>
      <c r="XS474" s="234"/>
      <c r="XT474" s="234"/>
      <c r="XU474" s="234"/>
      <c r="XV474" s="234"/>
      <c r="XW474" s="234"/>
      <c r="XX474" s="234"/>
      <c r="XY474" s="234"/>
      <c r="XZ474" s="234"/>
      <c r="YA474" s="234"/>
      <c r="YB474" s="234"/>
      <c r="YC474" s="234"/>
      <c r="YD474" s="234"/>
      <c r="YE474" s="234"/>
      <c r="YF474" s="234"/>
      <c r="YG474" s="234"/>
      <c r="YH474" s="234"/>
      <c r="YI474" s="234"/>
      <c r="YJ474" s="234"/>
      <c r="YK474" s="234"/>
      <c r="YL474" s="234"/>
      <c r="YM474" s="234"/>
      <c r="YN474" s="234"/>
      <c r="YO474" s="234"/>
      <c r="YP474" s="234"/>
      <c r="YQ474" s="234"/>
      <c r="YR474" s="234"/>
      <c r="YS474" s="234"/>
      <c r="YT474" s="234"/>
      <c r="YU474" s="234"/>
      <c r="YV474" s="234"/>
      <c r="YW474" s="234"/>
      <c r="YX474" s="234"/>
      <c r="YY474" s="234"/>
      <c r="YZ474" s="234"/>
      <c r="ZA474" s="234"/>
      <c r="ZB474" s="234"/>
      <c r="ZC474" s="234"/>
      <c r="ZD474" s="234"/>
      <c r="ZE474" s="234"/>
      <c r="ZF474" s="234"/>
      <c r="ZG474" s="234"/>
      <c r="ZH474" s="234"/>
      <c r="ZI474" s="234"/>
      <c r="ZJ474" s="234"/>
      <c r="ZK474" s="234"/>
      <c r="ZL474" s="234"/>
      <c r="ZM474" s="234"/>
      <c r="ZN474" s="234"/>
      <c r="ZO474" s="234"/>
      <c r="ZP474" s="234"/>
      <c r="ZQ474" s="234"/>
      <c r="ZR474" s="234"/>
      <c r="ZS474" s="234"/>
      <c r="ZT474" s="234"/>
      <c r="ZU474" s="234"/>
      <c r="ZV474" s="234"/>
      <c r="ZW474" s="234"/>
      <c r="ZX474" s="234"/>
      <c r="ZY474" s="234"/>
      <c r="ZZ474" s="234"/>
      <c r="AAA474" s="234"/>
      <c r="AAB474" s="234"/>
      <c r="AAC474" s="234"/>
      <c r="AAD474" s="234"/>
      <c r="AAE474" s="234"/>
      <c r="AAF474" s="234"/>
      <c r="AAG474" s="234"/>
      <c r="AAH474" s="234"/>
      <c r="AAI474" s="234"/>
      <c r="AAJ474" s="234"/>
      <c r="AAK474" s="234"/>
      <c r="AAL474" s="234"/>
      <c r="AAM474" s="234"/>
      <c r="AAN474" s="234"/>
      <c r="AAO474" s="234"/>
      <c r="AAP474" s="234"/>
      <c r="AAQ474" s="234"/>
      <c r="AAR474" s="234"/>
      <c r="AAS474" s="234"/>
      <c r="AAT474" s="234"/>
      <c r="AAU474" s="234"/>
      <c r="AAV474" s="234"/>
      <c r="AAW474" s="234"/>
      <c r="AAX474" s="234"/>
      <c r="AAY474" s="234"/>
      <c r="AAZ474" s="234"/>
      <c r="ABA474" s="234"/>
      <c r="ABB474" s="234"/>
      <c r="ABC474" s="234"/>
      <c r="ABD474" s="234"/>
      <c r="ABE474" s="234"/>
      <c r="ABF474" s="234"/>
      <c r="ABG474" s="234"/>
      <c r="ABH474" s="234"/>
      <c r="ABI474" s="234"/>
      <c r="ABJ474" s="234"/>
      <c r="ABK474" s="234"/>
      <c r="ABL474" s="234"/>
      <c r="ABM474" s="234"/>
      <c r="ABN474" s="234"/>
      <c r="ABO474" s="234"/>
      <c r="ABP474" s="234"/>
      <c r="ABQ474" s="234"/>
      <c r="ABR474" s="234"/>
      <c r="ABS474" s="234"/>
      <c r="ABT474" s="234"/>
      <c r="ABU474" s="234"/>
      <c r="ABV474" s="234"/>
      <c r="ABW474" s="234"/>
      <c r="ABX474" s="234"/>
      <c r="ABY474" s="234"/>
      <c r="ABZ474" s="234"/>
      <c r="ACA474" s="234"/>
      <c r="ACB474" s="234"/>
      <c r="ACC474" s="234"/>
      <c r="ACD474" s="234"/>
      <c r="ACE474" s="234"/>
      <c r="ACF474" s="234"/>
      <c r="ACG474" s="234"/>
      <c r="ACH474" s="234"/>
      <c r="ACI474" s="234"/>
      <c r="ACJ474" s="234"/>
      <c r="ACK474" s="234"/>
      <c r="ACL474" s="234"/>
      <c r="ACM474" s="234"/>
      <c r="ACN474" s="234"/>
      <c r="ACO474" s="234"/>
      <c r="ACP474" s="234"/>
      <c r="ACQ474" s="234"/>
      <c r="ACR474" s="234"/>
      <c r="ACS474" s="234"/>
      <c r="ACT474" s="234"/>
      <c r="ACU474" s="234"/>
      <c r="ACV474" s="234"/>
      <c r="ACW474" s="234"/>
      <c r="ACX474" s="234"/>
      <c r="ACY474" s="234"/>
      <c r="ACZ474" s="234"/>
      <c r="ADA474" s="234"/>
      <c r="ADB474" s="234"/>
      <c r="ADC474" s="234"/>
      <c r="ADD474" s="234"/>
      <c r="ADE474" s="234"/>
      <c r="ADF474" s="234"/>
      <c r="ADG474" s="234"/>
      <c r="ADH474" s="234"/>
      <c r="ADI474" s="234"/>
      <c r="ADJ474" s="234"/>
      <c r="ADK474" s="234"/>
      <c r="ADL474" s="234"/>
      <c r="ADM474" s="234"/>
      <c r="ADN474" s="234"/>
      <c r="ADO474" s="234"/>
      <c r="ADP474" s="234"/>
      <c r="ADQ474" s="234"/>
      <c r="ADR474" s="234"/>
      <c r="ADS474" s="234"/>
      <c r="ADT474" s="234"/>
      <c r="ADU474" s="234"/>
      <c r="ADV474" s="234"/>
      <c r="ADW474" s="234"/>
      <c r="ADX474" s="234"/>
      <c r="ADY474" s="234"/>
      <c r="ADZ474" s="234"/>
      <c r="AEA474" s="234"/>
      <c r="AEB474" s="234"/>
      <c r="AEC474" s="234"/>
      <c r="AED474" s="234"/>
      <c r="AEE474" s="234"/>
      <c r="AEF474" s="234"/>
      <c r="AEG474" s="234"/>
      <c r="AEH474" s="234"/>
      <c r="AEI474" s="234"/>
      <c r="AEJ474" s="234"/>
      <c r="AEK474" s="234"/>
      <c r="AEL474" s="234"/>
      <c r="AEM474" s="234"/>
      <c r="AEN474" s="234"/>
      <c r="AEO474" s="234"/>
      <c r="AEP474" s="234"/>
      <c r="AEQ474" s="234"/>
      <c r="AER474" s="234"/>
      <c r="AES474" s="234"/>
      <c r="AET474" s="234"/>
      <c r="AEU474" s="234"/>
      <c r="AEV474" s="234"/>
      <c r="AEW474" s="234"/>
      <c r="AEX474" s="234"/>
      <c r="AEY474" s="234"/>
      <c r="AEZ474" s="234"/>
      <c r="AFA474" s="234"/>
      <c r="AFB474" s="234"/>
      <c r="AFC474" s="234"/>
      <c r="AFD474" s="234"/>
      <c r="AFE474" s="234"/>
      <c r="AFF474" s="234"/>
      <c r="AFG474" s="234"/>
      <c r="AFH474" s="234"/>
      <c r="AFI474" s="234"/>
      <c r="AFJ474" s="234"/>
      <c r="AFK474" s="234"/>
      <c r="AFL474" s="234"/>
      <c r="AFM474" s="234"/>
      <c r="AFN474" s="234"/>
      <c r="AFO474" s="234"/>
      <c r="AFP474" s="234"/>
      <c r="AFQ474" s="234"/>
      <c r="AFR474" s="234"/>
      <c r="AFS474" s="234"/>
      <c r="AFT474" s="234"/>
      <c r="AFU474" s="234"/>
      <c r="AFV474" s="234"/>
      <c r="AFW474" s="234"/>
      <c r="AFX474" s="234"/>
      <c r="AFY474" s="234"/>
      <c r="AFZ474" s="234"/>
      <c r="AGA474" s="234"/>
      <c r="AGB474" s="234"/>
      <c r="AGC474" s="234"/>
      <c r="AGD474" s="234"/>
      <c r="AGE474" s="234"/>
      <c r="AGF474" s="234"/>
      <c r="AGG474" s="234"/>
      <c r="AGH474" s="234"/>
      <c r="AGI474" s="234"/>
      <c r="AGJ474" s="234"/>
      <c r="AGK474" s="234"/>
      <c r="AGL474" s="234"/>
      <c r="AGM474" s="234"/>
      <c r="AGN474" s="234"/>
      <c r="AGO474" s="234"/>
      <c r="AGP474" s="234"/>
      <c r="AGQ474" s="234"/>
      <c r="AGR474" s="234"/>
      <c r="AGS474" s="234"/>
      <c r="AGT474" s="234"/>
      <c r="AGU474" s="234"/>
      <c r="AGV474" s="234"/>
      <c r="AGW474" s="234"/>
      <c r="AGX474" s="234"/>
      <c r="AGY474" s="234"/>
      <c r="AGZ474" s="234"/>
      <c r="AHA474" s="234"/>
      <c r="AHB474" s="234"/>
      <c r="AHC474" s="234"/>
      <c r="AHD474" s="234"/>
      <c r="AHE474" s="234"/>
      <c r="AHF474" s="234"/>
      <c r="AHG474" s="234"/>
      <c r="AHH474" s="234"/>
      <c r="AHI474" s="234"/>
      <c r="AHJ474" s="234"/>
      <c r="AHK474" s="234"/>
      <c r="AHL474" s="234"/>
      <c r="AHM474" s="234"/>
      <c r="AHN474" s="234"/>
      <c r="AHO474" s="234"/>
      <c r="AHP474" s="234"/>
      <c r="AHQ474" s="234"/>
      <c r="AHR474" s="234"/>
      <c r="AHS474" s="234"/>
      <c r="AHT474" s="234"/>
      <c r="AHU474" s="234"/>
      <c r="AHV474" s="234"/>
      <c r="AHW474" s="234"/>
      <c r="AHX474" s="234"/>
      <c r="AHY474" s="234"/>
      <c r="AHZ474" s="234"/>
      <c r="AIA474" s="234"/>
      <c r="AIB474" s="234"/>
      <c r="AIC474" s="234"/>
      <c r="AID474" s="234"/>
      <c r="AIE474" s="234"/>
      <c r="AIF474" s="234"/>
      <c r="AIG474" s="234"/>
      <c r="AIH474" s="234"/>
      <c r="AII474" s="234"/>
      <c r="AIJ474" s="234"/>
      <c r="AIK474" s="234"/>
      <c r="AIL474" s="234"/>
      <c r="AIM474" s="234"/>
      <c r="AIN474" s="234"/>
      <c r="AIO474" s="234"/>
      <c r="AIP474" s="234"/>
      <c r="AIQ474" s="234"/>
      <c r="AIR474" s="234"/>
      <c r="AIS474" s="234"/>
      <c r="AIT474" s="234"/>
      <c r="AIU474" s="234"/>
      <c r="AIV474" s="234"/>
      <c r="AIW474" s="234"/>
      <c r="AIX474" s="234"/>
      <c r="AIY474" s="234"/>
      <c r="AIZ474" s="234"/>
      <c r="AJA474" s="234"/>
      <c r="AJB474" s="234"/>
      <c r="AJC474" s="234"/>
      <c r="AJD474" s="234"/>
      <c r="AJE474" s="234"/>
      <c r="AJF474" s="234"/>
      <c r="AJG474" s="234"/>
      <c r="AJH474" s="234"/>
      <c r="AJI474" s="234"/>
      <c r="AJJ474" s="234"/>
      <c r="AJK474" s="234"/>
      <c r="AJL474" s="234"/>
      <c r="AJM474" s="234"/>
      <c r="AJN474" s="234"/>
      <c r="AJO474" s="234"/>
      <c r="AJP474" s="234"/>
      <c r="AJQ474" s="234"/>
      <c r="AJR474" s="234"/>
      <c r="AJS474" s="234"/>
      <c r="AJT474" s="234"/>
      <c r="AJU474" s="234"/>
      <c r="AJV474" s="234"/>
      <c r="AJW474" s="234"/>
      <c r="AJX474" s="234"/>
      <c r="AJY474" s="234"/>
      <c r="AJZ474" s="234"/>
      <c r="AKA474" s="234"/>
      <c r="AKB474" s="234"/>
      <c r="AKC474" s="234"/>
      <c r="AKD474" s="234"/>
      <c r="AKE474" s="234"/>
      <c r="AKF474" s="234"/>
      <c r="AKG474" s="234"/>
      <c r="AKH474" s="234"/>
      <c r="AKI474" s="234"/>
      <c r="AKJ474" s="234"/>
      <c r="AKK474" s="234"/>
      <c r="AKL474" s="234"/>
      <c r="AKM474" s="234"/>
      <c r="AKN474" s="234"/>
      <c r="AKO474" s="234"/>
      <c r="AKP474" s="234"/>
      <c r="AKQ474" s="234"/>
      <c r="AKR474" s="234"/>
      <c r="AKS474" s="234"/>
      <c r="AKT474" s="234"/>
      <c r="AKU474" s="234"/>
      <c r="AKV474" s="234"/>
      <c r="AKW474" s="234"/>
      <c r="AKX474" s="234"/>
      <c r="AKY474" s="234"/>
      <c r="AKZ474" s="234"/>
      <c r="ALA474" s="234"/>
      <c r="ALB474" s="234"/>
      <c r="ALC474" s="234"/>
      <c r="ALD474" s="234"/>
      <c r="ALE474" s="234"/>
      <c r="ALF474" s="234"/>
      <c r="ALG474" s="234"/>
      <c r="ALH474" s="234"/>
      <c r="ALI474" s="234"/>
      <c r="ALJ474" s="234"/>
      <c r="ALK474" s="234"/>
      <c r="ALL474" s="234"/>
      <c r="ALM474" s="234"/>
      <c r="ALN474" s="234"/>
      <c r="ALO474" s="234"/>
      <c r="ALP474" s="234"/>
      <c r="ALQ474" s="234"/>
      <c r="ALR474" s="234"/>
      <c r="ALS474" s="234"/>
      <c r="ALT474" s="234"/>
      <c r="ALU474" s="234"/>
      <c r="ALV474" s="234"/>
      <c r="ALW474" s="234"/>
      <c r="ALX474" s="234"/>
      <c r="ALY474" s="234"/>
      <c r="ALZ474" s="234"/>
      <c r="AMA474" s="234"/>
      <c r="AMB474" s="234"/>
      <c r="AMC474" s="234"/>
      <c r="AMD474" s="234"/>
      <c r="AME474" s="234"/>
      <c r="AMF474" s="234"/>
      <c r="AMG474" s="234"/>
      <c r="AMH474" s="234"/>
      <c r="AMI474" s="234"/>
      <c r="AMJ474" s="234"/>
      <c r="AMK474" s="234"/>
      <c r="AML474" s="234"/>
      <c r="AMM474" s="234"/>
      <c r="AMN474" s="234"/>
      <c r="AMO474" s="234"/>
      <c r="AMP474" s="234"/>
      <c r="AMQ474" s="234"/>
      <c r="AMR474" s="234"/>
      <c r="AMS474" s="234"/>
      <c r="AMT474" s="234"/>
      <c r="AMU474" s="234"/>
      <c r="AMV474" s="234"/>
      <c r="AMW474" s="234"/>
      <c r="AMX474" s="234"/>
      <c r="AMY474" s="234"/>
      <c r="AMZ474" s="234"/>
      <c r="ANA474" s="234"/>
      <c r="ANB474" s="234"/>
      <c r="ANC474" s="234"/>
      <c r="AND474" s="234"/>
      <c r="ANE474" s="234"/>
      <c r="ANF474" s="234"/>
      <c r="ANG474" s="234"/>
      <c r="ANH474" s="234"/>
      <c r="ANI474" s="234"/>
      <c r="ANJ474" s="234"/>
      <c r="ANK474" s="234"/>
      <c r="ANL474" s="234"/>
      <c r="ANM474" s="234"/>
      <c r="ANN474" s="234"/>
      <c r="ANO474" s="234"/>
      <c r="ANP474" s="234"/>
      <c r="ANQ474" s="234"/>
      <c r="ANR474" s="234"/>
      <c r="ANS474" s="234"/>
      <c r="ANT474" s="234"/>
      <c r="ANU474" s="234"/>
      <c r="ANV474" s="234"/>
      <c r="ANW474" s="234"/>
      <c r="ANX474" s="234"/>
      <c r="ANY474" s="234"/>
      <c r="ANZ474" s="234"/>
      <c r="AOA474" s="234"/>
      <c r="AOB474" s="234"/>
      <c r="AOC474" s="234"/>
      <c r="AOD474" s="234"/>
      <c r="AOE474" s="234"/>
      <c r="AOF474" s="234"/>
      <c r="AOG474" s="234"/>
      <c r="AOH474" s="234"/>
      <c r="AOI474" s="234"/>
      <c r="AOJ474" s="234"/>
      <c r="AOK474" s="234"/>
      <c r="AOL474" s="234"/>
      <c r="AOM474" s="234"/>
      <c r="AON474" s="234"/>
      <c r="AOO474" s="234"/>
      <c r="AOP474" s="234"/>
      <c r="AOQ474" s="234"/>
      <c r="AOR474" s="234"/>
      <c r="AOS474" s="234"/>
      <c r="AOT474" s="234"/>
      <c r="AOU474" s="234"/>
      <c r="AOV474" s="234"/>
      <c r="AOW474" s="234"/>
      <c r="AOX474" s="234"/>
      <c r="AOY474" s="234"/>
      <c r="AOZ474" s="234"/>
      <c r="APA474" s="234"/>
      <c r="APB474" s="234"/>
      <c r="APC474" s="234"/>
      <c r="APD474" s="234"/>
      <c r="APE474" s="234"/>
      <c r="APF474" s="234"/>
      <c r="APG474" s="234"/>
      <c r="APH474" s="234"/>
      <c r="API474" s="234"/>
      <c r="APJ474" s="234"/>
      <c r="APK474" s="234"/>
      <c r="APL474" s="234"/>
      <c r="APM474" s="234"/>
      <c r="APN474" s="234"/>
      <c r="APO474" s="234"/>
      <c r="APP474" s="234"/>
      <c r="APQ474" s="234"/>
      <c r="APR474" s="234"/>
      <c r="APS474" s="234"/>
      <c r="APT474" s="234"/>
      <c r="APU474" s="234"/>
      <c r="APV474" s="234"/>
      <c r="APW474" s="234"/>
      <c r="APX474" s="234"/>
      <c r="APY474" s="234"/>
      <c r="APZ474" s="234"/>
      <c r="AQA474" s="234"/>
      <c r="AQB474" s="234"/>
      <c r="AQC474" s="234"/>
      <c r="AQD474" s="234"/>
      <c r="AQE474" s="234"/>
      <c r="AQF474" s="234"/>
      <c r="AQG474" s="234"/>
      <c r="AQH474" s="234"/>
      <c r="AQI474" s="234"/>
      <c r="AQJ474" s="234"/>
      <c r="AQK474" s="234"/>
      <c r="AQL474" s="234"/>
      <c r="AQM474" s="234"/>
      <c r="AQN474" s="234"/>
      <c r="AQO474" s="234"/>
      <c r="AQP474" s="234"/>
      <c r="AQQ474" s="234"/>
      <c r="AQR474" s="234"/>
      <c r="AQS474" s="234"/>
      <c r="AQT474" s="234"/>
      <c r="AQU474" s="234"/>
      <c r="AQV474" s="234"/>
      <c r="AQW474" s="234"/>
      <c r="AQX474" s="234"/>
      <c r="AQY474" s="234"/>
      <c r="AQZ474" s="234"/>
      <c r="ARA474" s="234"/>
      <c r="ARB474" s="234"/>
      <c r="ARC474" s="234"/>
      <c r="ARD474" s="234"/>
      <c r="ARE474" s="234"/>
      <c r="ARF474" s="234"/>
      <c r="ARG474" s="234"/>
      <c r="ARH474" s="234"/>
      <c r="ARI474" s="234"/>
      <c r="ARJ474" s="234"/>
      <c r="ARK474" s="234"/>
      <c r="ARL474" s="234"/>
      <c r="ARM474" s="234"/>
      <c r="ARN474" s="234"/>
      <c r="ARO474" s="234"/>
      <c r="ARP474" s="234"/>
      <c r="ARQ474" s="234"/>
      <c r="ARR474" s="234"/>
      <c r="ARS474" s="234"/>
      <c r="ART474" s="234"/>
      <c r="ARU474" s="234"/>
      <c r="ARV474" s="234"/>
      <c r="ARW474" s="234"/>
      <c r="ARX474" s="234"/>
      <c r="ARY474" s="234"/>
      <c r="ARZ474" s="234"/>
      <c r="ASA474" s="234"/>
      <c r="ASB474" s="234"/>
      <c r="ASC474" s="234"/>
      <c r="ASD474" s="234"/>
      <c r="ASE474" s="234"/>
      <c r="ASF474" s="234"/>
      <c r="ASG474" s="234"/>
      <c r="ASH474" s="234"/>
      <c r="ASI474" s="234"/>
      <c r="ASJ474" s="234"/>
      <c r="ASK474" s="234"/>
      <c r="ASL474" s="234"/>
      <c r="ASM474" s="234"/>
      <c r="ASN474" s="234"/>
      <c r="ASO474" s="234"/>
      <c r="ASP474" s="234"/>
      <c r="ASQ474" s="234"/>
      <c r="ASR474" s="234"/>
      <c r="ASS474" s="234"/>
      <c r="AST474" s="234"/>
      <c r="ASU474" s="234"/>
      <c r="ASV474" s="234"/>
      <c r="ASW474" s="234"/>
      <c r="ASX474" s="234"/>
      <c r="ASY474" s="234"/>
      <c r="ASZ474" s="234"/>
      <c r="ATA474" s="234"/>
      <c r="ATB474" s="234"/>
      <c r="ATC474" s="234"/>
      <c r="ATD474" s="234"/>
      <c r="ATE474" s="234"/>
      <c r="ATF474" s="234"/>
      <c r="ATG474" s="234"/>
      <c r="ATH474" s="234"/>
      <c r="ATI474" s="234"/>
      <c r="ATJ474" s="234"/>
      <c r="ATK474" s="234"/>
      <c r="ATL474" s="234"/>
      <c r="ATM474" s="234"/>
      <c r="ATN474" s="234"/>
      <c r="ATO474" s="234"/>
      <c r="ATP474" s="234"/>
      <c r="ATQ474" s="234"/>
      <c r="ATR474" s="234"/>
      <c r="ATS474" s="234"/>
      <c r="ATT474" s="234"/>
      <c r="ATU474" s="234"/>
      <c r="ATV474" s="234"/>
      <c r="ATW474" s="234"/>
      <c r="ATX474" s="234"/>
      <c r="ATY474" s="234"/>
      <c r="ATZ474" s="234"/>
      <c r="AUA474" s="234"/>
      <c r="AUB474" s="234"/>
      <c r="AUC474" s="234"/>
      <c r="AUD474" s="234"/>
    </row>
    <row r="475" spans="1:1226" s="234" customFormat="1" ht="52" x14ac:dyDescent="0.3">
      <c r="A475" s="213">
        <v>472</v>
      </c>
      <c r="B475" s="230" t="str">
        <f>[4]LT!E$7</f>
        <v>LT5. GESTIÓN TERRITORIAL COMPARTIDA PARA UNA BUENA GOBERNANZA</v>
      </c>
      <c r="C475" s="220" t="str">
        <f>[4]LA!F$20</f>
        <v>LA501. GESTIÓN PUBLICA EFECTIVA: VALLE LÍDER</v>
      </c>
      <c r="D475" s="220" t="str">
        <f>[4]Pg!$F$53</f>
        <v>Pg50110. Salud Ambiental</v>
      </c>
      <c r="E475" s="220" t="s">
        <v>5146</v>
      </c>
      <c r="F475" s="220" t="s">
        <v>5315</v>
      </c>
      <c r="G475" s="248" t="s">
        <v>919</v>
      </c>
      <c r="H475" s="220" t="s">
        <v>4852</v>
      </c>
      <c r="I475" s="220" t="s">
        <v>767</v>
      </c>
      <c r="J475" s="220"/>
      <c r="K475" s="220" t="s">
        <v>77</v>
      </c>
      <c r="L475" s="221">
        <v>34</v>
      </c>
      <c r="M475" s="221">
        <v>2019</v>
      </c>
      <c r="N475" s="221">
        <v>34</v>
      </c>
      <c r="O475" s="221">
        <v>34</v>
      </c>
      <c r="P475" s="221">
        <v>34</v>
      </c>
      <c r="Q475" s="221">
        <v>34</v>
      </c>
      <c r="R475" s="222">
        <v>34</v>
      </c>
      <c r="S475" s="223">
        <f t="shared" si="43"/>
        <v>2708509453</v>
      </c>
      <c r="T475" s="223">
        <f t="shared" si="41"/>
        <v>703649415</v>
      </c>
      <c r="U475" s="223"/>
      <c r="V475" s="223"/>
      <c r="W475" s="223">
        <v>703649415</v>
      </c>
      <c r="X475" s="223"/>
      <c r="Y475" s="223"/>
      <c r="Z475" s="223"/>
      <c r="AA475" s="223"/>
      <c r="AB475" s="223"/>
      <c r="AC475" s="223"/>
      <c r="AD475" s="223">
        <f t="shared" si="40"/>
        <v>432326796</v>
      </c>
      <c r="AE475" s="223"/>
      <c r="AF475" s="223"/>
      <c r="AG475" s="223">
        <f>724758897-292432101</f>
        <v>432326796</v>
      </c>
      <c r="AH475" s="223"/>
      <c r="AI475" s="223"/>
      <c r="AJ475" s="223"/>
      <c r="AK475" s="223"/>
      <c r="AL475" s="223"/>
      <c r="AM475" s="223"/>
      <c r="AN475" s="223">
        <f t="shared" si="42"/>
        <v>775492020</v>
      </c>
      <c r="AO475" s="223"/>
      <c r="AP475" s="223"/>
      <c r="AQ475" s="223">
        <v>775492020</v>
      </c>
      <c r="AR475" s="223"/>
      <c r="AS475" s="223"/>
      <c r="AT475" s="223"/>
      <c r="AU475" s="223"/>
      <c r="AV475" s="223"/>
      <c r="AW475" s="223"/>
      <c r="AX475" s="223">
        <f t="shared" si="44"/>
        <v>797041222</v>
      </c>
      <c r="AY475" s="223"/>
      <c r="AZ475" s="223"/>
      <c r="BA475" s="223">
        <f>853041222-BA476</f>
        <v>797041222</v>
      </c>
      <c r="BB475" s="223"/>
      <c r="BC475" s="223"/>
      <c r="BD475" s="223"/>
      <c r="BE475" s="223"/>
      <c r="BF475" s="223">
        <v>0</v>
      </c>
      <c r="BG475" s="223"/>
    </row>
    <row r="476" spans="1:1226" s="273" customFormat="1" ht="52" hidden="1" x14ac:dyDescent="0.3">
      <c r="A476" s="213">
        <v>473</v>
      </c>
      <c r="B476" s="230" t="str">
        <f>[4]LT!E$7</f>
        <v>LT5. GESTIÓN TERRITORIAL COMPARTIDA PARA UNA BUENA GOBERNANZA</v>
      </c>
      <c r="C476" s="220" t="str">
        <f>[4]LA!F$20</f>
        <v>LA501. GESTIÓN PUBLICA EFECTIVA: VALLE LÍDER</v>
      </c>
      <c r="D476" s="220" t="str">
        <f>[4]Pg!$F$53</f>
        <v>Pg50110. Salud Ambiental</v>
      </c>
      <c r="E476" s="220" t="s">
        <v>5146</v>
      </c>
      <c r="F476" s="220" t="s">
        <v>5315</v>
      </c>
      <c r="G476" s="248" t="s">
        <v>1825</v>
      </c>
      <c r="H476" s="220" t="s">
        <v>4853</v>
      </c>
      <c r="I476" s="220" t="s">
        <v>1314</v>
      </c>
      <c r="J476" s="220"/>
      <c r="K476" s="220" t="s">
        <v>85</v>
      </c>
      <c r="L476" s="221">
        <v>394105</v>
      </c>
      <c r="M476" s="221">
        <v>2019</v>
      </c>
      <c r="N476" s="221">
        <v>450000</v>
      </c>
      <c r="O476" s="221">
        <v>450000</v>
      </c>
      <c r="P476" s="221">
        <v>450000</v>
      </c>
      <c r="Q476" s="221">
        <v>450000</v>
      </c>
      <c r="R476" s="221">
        <v>450000</v>
      </c>
      <c r="S476" s="223">
        <f t="shared" si="43"/>
        <v>212000000</v>
      </c>
      <c r="T476" s="223">
        <f t="shared" si="41"/>
        <v>50000000</v>
      </c>
      <c r="U476" s="223"/>
      <c r="V476" s="223">
        <v>50000000</v>
      </c>
      <c r="W476" s="223"/>
      <c r="X476" s="223"/>
      <c r="Y476" s="223"/>
      <c r="Z476" s="223"/>
      <c r="AA476" s="223"/>
      <c r="AB476" s="223"/>
      <c r="AC476" s="223"/>
      <c r="AD476" s="223">
        <f t="shared" si="40"/>
        <v>52000000</v>
      </c>
      <c r="AE476" s="223"/>
      <c r="AF476" s="223">
        <v>52000000</v>
      </c>
      <c r="AG476" s="223"/>
      <c r="AH476" s="223"/>
      <c r="AI476" s="223"/>
      <c r="AJ476" s="223"/>
      <c r="AK476" s="223"/>
      <c r="AL476" s="223"/>
      <c r="AM476" s="223"/>
      <c r="AN476" s="223">
        <f t="shared" si="42"/>
        <v>54000000</v>
      </c>
      <c r="AO476" s="223"/>
      <c r="AP476" s="223">
        <v>54000000</v>
      </c>
      <c r="AQ476" s="223"/>
      <c r="AR476" s="223"/>
      <c r="AS476" s="223"/>
      <c r="AT476" s="223"/>
      <c r="AU476" s="223"/>
      <c r="AV476" s="223"/>
      <c r="AW476" s="223"/>
      <c r="AX476" s="223">
        <f t="shared" si="44"/>
        <v>56000000</v>
      </c>
      <c r="AY476" s="223"/>
      <c r="AZ476" s="223"/>
      <c r="BA476" s="223">
        <v>56000000</v>
      </c>
      <c r="BB476" s="223"/>
      <c r="BC476" s="223"/>
      <c r="BD476" s="223"/>
      <c r="BE476" s="223"/>
      <c r="BF476" s="223"/>
      <c r="BG476" s="223"/>
      <c r="BH476" s="272"/>
      <c r="BI476" s="272"/>
      <c r="BJ476" s="272"/>
      <c r="BK476" s="272"/>
      <c r="BL476" s="272"/>
      <c r="BM476" s="272"/>
      <c r="BN476" s="272"/>
      <c r="BO476" s="272"/>
      <c r="BP476" s="272"/>
      <c r="BQ476" s="272"/>
      <c r="BR476" s="272"/>
      <c r="BS476" s="272"/>
      <c r="BT476" s="272"/>
      <c r="BU476" s="272"/>
      <c r="BV476" s="272"/>
      <c r="BW476" s="272"/>
      <c r="BX476" s="272"/>
      <c r="BY476" s="272"/>
      <c r="BZ476" s="272"/>
      <c r="CA476" s="272"/>
      <c r="CB476" s="272"/>
      <c r="CC476" s="272"/>
      <c r="CD476" s="272"/>
      <c r="CE476" s="272"/>
      <c r="CF476" s="272"/>
      <c r="CG476" s="272"/>
      <c r="CH476" s="272"/>
      <c r="CI476" s="272"/>
      <c r="CJ476" s="272"/>
      <c r="CK476" s="272"/>
      <c r="CL476" s="272"/>
      <c r="CM476" s="272"/>
      <c r="CN476" s="272"/>
      <c r="CO476" s="272"/>
      <c r="CP476" s="272"/>
      <c r="CQ476" s="272"/>
      <c r="CR476" s="272"/>
      <c r="CS476" s="272"/>
      <c r="CT476" s="272"/>
      <c r="CU476" s="272"/>
      <c r="CV476" s="272"/>
      <c r="CW476" s="272"/>
      <c r="CX476" s="272"/>
      <c r="CY476" s="272"/>
      <c r="CZ476" s="272"/>
      <c r="DA476" s="272"/>
      <c r="DB476" s="272"/>
      <c r="DC476" s="272"/>
      <c r="DD476" s="272"/>
      <c r="DE476" s="272"/>
      <c r="DF476" s="272"/>
      <c r="DG476" s="272"/>
      <c r="DH476" s="272"/>
      <c r="DI476" s="272"/>
      <c r="DJ476" s="272"/>
      <c r="DK476" s="272"/>
      <c r="DL476" s="272"/>
      <c r="DM476" s="272"/>
      <c r="DN476" s="272"/>
      <c r="DO476" s="272"/>
      <c r="DP476" s="272"/>
      <c r="DQ476" s="272"/>
      <c r="DR476" s="272"/>
      <c r="DS476" s="272"/>
      <c r="DT476" s="272"/>
      <c r="DU476" s="272"/>
      <c r="DV476" s="272"/>
      <c r="DW476" s="272"/>
      <c r="DX476" s="272"/>
      <c r="DY476" s="272"/>
      <c r="DZ476" s="272"/>
      <c r="EA476" s="272"/>
      <c r="EB476" s="272"/>
      <c r="EC476" s="272"/>
      <c r="ED476" s="272"/>
      <c r="EE476" s="272"/>
      <c r="EF476" s="272"/>
      <c r="EG476" s="272"/>
      <c r="EH476" s="272"/>
      <c r="EI476" s="272"/>
      <c r="EJ476" s="272"/>
      <c r="EK476" s="272"/>
      <c r="EL476" s="272"/>
      <c r="EM476" s="272"/>
      <c r="EN476" s="272"/>
      <c r="EO476" s="272"/>
      <c r="EP476" s="272"/>
      <c r="EQ476" s="272"/>
      <c r="ER476" s="272"/>
      <c r="ES476" s="272"/>
      <c r="ET476" s="272"/>
      <c r="EU476" s="272"/>
      <c r="EV476" s="272"/>
      <c r="EW476" s="272"/>
      <c r="EX476" s="272"/>
      <c r="EY476" s="272"/>
      <c r="EZ476" s="272"/>
      <c r="FA476" s="272"/>
      <c r="FB476" s="272"/>
      <c r="FC476" s="272"/>
      <c r="FD476" s="272"/>
      <c r="FE476" s="272"/>
      <c r="FF476" s="272"/>
      <c r="FG476" s="272"/>
      <c r="FH476" s="272"/>
      <c r="FI476" s="272"/>
      <c r="FJ476" s="272"/>
      <c r="FK476" s="272"/>
      <c r="FL476" s="272"/>
      <c r="FM476" s="272"/>
      <c r="FN476" s="272"/>
      <c r="FO476" s="272"/>
      <c r="FP476" s="272"/>
      <c r="FQ476" s="272"/>
      <c r="FR476" s="272"/>
      <c r="FS476" s="272"/>
      <c r="FT476" s="272"/>
      <c r="FU476" s="272"/>
      <c r="FV476" s="272"/>
      <c r="FW476" s="272"/>
      <c r="FX476" s="272"/>
      <c r="FY476" s="272"/>
      <c r="FZ476" s="272"/>
      <c r="GA476" s="272"/>
      <c r="GB476" s="272"/>
      <c r="GC476" s="272"/>
      <c r="GD476" s="272"/>
      <c r="GE476" s="272"/>
      <c r="GF476" s="272"/>
      <c r="GG476" s="272"/>
      <c r="GH476" s="272"/>
      <c r="GI476" s="272"/>
      <c r="GJ476" s="272"/>
      <c r="GK476" s="272"/>
      <c r="GL476" s="272"/>
      <c r="GM476" s="272"/>
      <c r="GN476" s="272"/>
      <c r="GO476" s="272"/>
      <c r="GP476" s="272"/>
      <c r="GQ476" s="272"/>
      <c r="GR476" s="272"/>
      <c r="GS476" s="272"/>
      <c r="GT476" s="272"/>
      <c r="GU476" s="272"/>
      <c r="GV476" s="272"/>
      <c r="GW476" s="272"/>
      <c r="GX476" s="272"/>
      <c r="GY476" s="272"/>
      <c r="GZ476" s="272"/>
      <c r="HA476" s="272"/>
      <c r="HB476" s="272"/>
      <c r="HC476" s="272"/>
      <c r="HD476" s="272"/>
      <c r="HE476" s="272"/>
      <c r="HF476" s="272"/>
      <c r="HG476" s="272"/>
      <c r="HH476" s="272"/>
      <c r="HI476" s="272"/>
      <c r="HJ476" s="272"/>
      <c r="HK476" s="272"/>
      <c r="HL476" s="272"/>
      <c r="HM476" s="272"/>
      <c r="HN476" s="272"/>
      <c r="HO476" s="272"/>
      <c r="HP476" s="272"/>
      <c r="HQ476" s="272"/>
      <c r="HR476" s="272"/>
      <c r="HS476" s="272"/>
      <c r="HT476" s="272"/>
      <c r="HU476" s="272"/>
      <c r="HV476" s="272"/>
      <c r="HW476" s="272"/>
      <c r="HX476" s="272"/>
      <c r="HY476" s="272"/>
      <c r="HZ476" s="272"/>
      <c r="IA476" s="272"/>
      <c r="IB476" s="272"/>
      <c r="IC476" s="272"/>
      <c r="ID476" s="272"/>
      <c r="IE476" s="272"/>
      <c r="IF476" s="272"/>
      <c r="IG476" s="272"/>
      <c r="IH476" s="272"/>
      <c r="II476" s="272"/>
      <c r="IJ476" s="272"/>
      <c r="IK476" s="272"/>
      <c r="IL476" s="272"/>
      <c r="IM476" s="272"/>
      <c r="IN476" s="272"/>
      <c r="IO476" s="272"/>
      <c r="IP476" s="272"/>
      <c r="IQ476" s="272"/>
      <c r="IR476" s="272"/>
      <c r="IS476" s="272"/>
      <c r="IT476" s="272"/>
      <c r="IU476" s="272"/>
      <c r="IV476" s="272"/>
      <c r="IW476" s="272"/>
      <c r="IX476" s="272"/>
      <c r="IY476" s="272"/>
      <c r="IZ476" s="272"/>
      <c r="JA476" s="272"/>
      <c r="JB476" s="272"/>
      <c r="JC476" s="272"/>
      <c r="JD476" s="272"/>
      <c r="JE476" s="272"/>
      <c r="JF476" s="272"/>
      <c r="JG476" s="272"/>
      <c r="JH476" s="272"/>
      <c r="JI476" s="272"/>
      <c r="JJ476" s="272"/>
      <c r="JK476" s="272"/>
      <c r="JL476" s="272"/>
      <c r="JM476" s="272"/>
      <c r="JN476" s="272"/>
      <c r="JO476" s="272"/>
      <c r="JP476" s="272"/>
      <c r="JQ476" s="272"/>
      <c r="JR476" s="272"/>
      <c r="JS476" s="272"/>
      <c r="JT476" s="272"/>
      <c r="JU476" s="272"/>
      <c r="JV476" s="272"/>
      <c r="JW476" s="272"/>
      <c r="JX476" s="272"/>
      <c r="JY476" s="272"/>
      <c r="JZ476" s="272"/>
      <c r="KA476" s="272"/>
      <c r="KB476" s="272"/>
      <c r="KC476" s="272"/>
      <c r="KD476" s="272"/>
      <c r="KE476" s="272"/>
      <c r="KF476" s="272"/>
      <c r="KG476" s="272"/>
      <c r="KH476" s="272"/>
      <c r="KI476" s="272"/>
      <c r="KJ476" s="272"/>
      <c r="KK476" s="272"/>
      <c r="KL476" s="272"/>
      <c r="KM476" s="272"/>
      <c r="KN476" s="272"/>
      <c r="KO476" s="272"/>
      <c r="KP476" s="272"/>
      <c r="KQ476" s="272"/>
      <c r="KR476" s="272"/>
      <c r="KS476" s="272"/>
      <c r="KT476" s="272"/>
      <c r="KU476" s="272"/>
      <c r="KV476" s="272"/>
      <c r="KW476" s="272"/>
      <c r="KX476" s="272"/>
      <c r="KY476" s="272"/>
      <c r="KZ476" s="272"/>
      <c r="LA476" s="272"/>
      <c r="LB476" s="272"/>
      <c r="LC476" s="272"/>
      <c r="LD476" s="272"/>
      <c r="LE476" s="272"/>
      <c r="LF476" s="272"/>
      <c r="LG476" s="272"/>
      <c r="LH476" s="272"/>
      <c r="LI476" s="272"/>
      <c r="LJ476" s="272"/>
      <c r="LK476" s="272"/>
      <c r="LL476" s="272"/>
      <c r="LM476" s="272"/>
      <c r="LN476" s="272"/>
      <c r="LO476" s="272"/>
      <c r="LP476" s="272"/>
      <c r="LQ476" s="272"/>
      <c r="LR476" s="272"/>
      <c r="LS476" s="272"/>
      <c r="LT476" s="272"/>
      <c r="LU476" s="272"/>
      <c r="LV476" s="272"/>
      <c r="LW476" s="272"/>
      <c r="LX476" s="272"/>
      <c r="LY476" s="272"/>
      <c r="LZ476" s="272"/>
      <c r="MA476" s="272"/>
      <c r="MB476" s="272"/>
      <c r="MC476" s="272"/>
      <c r="MD476" s="272"/>
      <c r="ME476" s="272"/>
      <c r="MF476" s="272"/>
      <c r="MG476" s="272"/>
      <c r="MH476" s="272"/>
      <c r="MI476" s="272"/>
      <c r="MJ476" s="272"/>
      <c r="MK476" s="272"/>
      <c r="ML476" s="272"/>
      <c r="MM476" s="272"/>
      <c r="MN476" s="272"/>
      <c r="MO476" s="272"/>
      <c r="MP476" s="272"/>
      <c r="MQ476" s="272"/>
      <c r="MR476" s="272"/>
      <c r="MS476" s="272"/>
      <c r="MT476" s="272"/>
      <c r="MU476" s="272"/>
      <c r="MV476" s="272"/>
      <c r="MW476" s="272"/>
      <c r="MX476" s="272"/>
      <c r="MY476" s="272"/>
      <c r="MZ476" s="272"/>
      <c r="NA476" s="272"/>
      <c r="NB476" s="272"/>
      <c r="NC476" s="272"/>
      <c r="ND476" s="272"/>
      <c r="NE476" s="272"/>
      <c r="NF476" s="272"/>
      <c r="NG476" s="272"/>
      <c r="NH476" s="272"/>
      <c r="NI476" s="272"/>
      <c r="NJ476" s="272"/>
      <c r="NK476" s="272"/>
      <c r="NL476" s="272"/>
      <c r="NM476" s="272"/>
      <c r="NN476" s="272"/>
      <c r="NO476" s="272"/>
      <c r="NP476" s="272"/>
      <c r="NQ476" s="272"/>
      <c r="NR476" s="272"/>
      <c r="NS476" s="272"/>
      <c r="NT476" s="272"/>
      <c r="NU476" s="272"/>
      <c r="NV476" s="272"/>
      <c r="NW476" s="272"/>
      <c r="NX476" s="272"/>
      <c r="NY476" s="272"/>
      <c r="NZ476" s="272"/>
      <c r="OA476" s="272"/>
      <c r="OB476" s="272"/>
      <c r="OC476" s="272"/>
      <c r="OD476" s="272"/>
      <c r="OE476" s="272"/>
      <c r="OF476" s="272"/>
      <c r="OG476" s="272"/>
      <c r="OH476" s="272"/>
      <c r="OI476" s="272"/>
      <c r="OJ476" s="272"/>
      <c r="OK476" s="272"/>
      <c r="OL476" s="272"/>
      <c r="OM476" s="272"/>
      <c r="ON476" s="272"/>
      <c r="OO476" s="272"/>
      <c r="OP476" s="272"/>
      <c r="OQ476" s="272"/>
      <c r="OR476" s="272"/>
      <c r="OS476" s="272"/>
      <c r="OT476" s="272"/>
      <c r="OU476" s="272"/>
      <c r="OV476" s="272"/>
      <c r="OW476" s="272"/>
      <c r="OX476" s="272"/>
      <c r="OY476" s="272"/>
      <c r="OZ476" s="272"/>
      <c r="PA476" s="272"/>
      <c r="PB476" s="272"/>
      <c r="PC476" s="272"/>
      <c r="PD476" s="272"/>
      <c r="PE476" s="272"/>
      <c r="PF476" s="272"/>
      <c r="PG476" s="272"/>
      <c r="PH476" s="272"/>
      <c r="PI476" s="272"/>
      <c r="PJ476" s="272"/>
      <c r="PK476" s="272"/>
      <c r="PL476" s="272"/>
      <c r="PM476" s="272"/>
      <c r="PN476" s="272"/>
      <c r="PO476" s="272"/>
      <c r="PP476" s="272"/>
      <c r="PQ476" s="272"/>
      <c r="PR476" s="272"/>
      <c r="PS476" s="272"/>
      <c r="PT476" s="272"/>
      <c r="PU476" s="272"/>
      <c r="PV476" s="272"/>
      <c r="PW476" s="272"/>
      <c r="PX476" s="272"/>
      <c r="PY476" s="272"/>
      <c r="PZ476" s="272"/>
      <c r="QA476" s="272"/>
      <c r="QB476" s="272"/>
      <c r="QC476" s="272"/>
      <c r="QD476" s="272"/>
      <c r="QE476" s="272"/>
      <c r="QF476" s="272"/>
      <c r="QG476" s="272"/>
      <c r="QH476" s="272"/>
      <c r="QI476" s="272"/>
      <c r="QJ476" s="272"/>
      <c r="QK476" s="272"/>
      <c r="QL476" s="272"/>
      <c r="QM476" s="272"/>
      <c r="QN476" s="272"/>
      <c r="QO476" s="272"/>
      <c r="QP476" s="272"/>
      <c r="QQ476" s="272"/>
      <c r="QR476" s="272"/>
      <c r="QS476" s="272"/>
      <c r="QT476" s="272"/>
      <c r="QU476" s="272"/>
      <c r="QV476" s="272"/>
      <c r="QW476" s="272"/>
      <c r="QX476" s="272"/>
      <c r="QY476" s="272"/>
      <c r="QZ476" s="272"/>
      <c r="RA476" s="272"/>
      <c r="RB476" s="272"/>
      <c r="RC476" s="272"/>
      <c r="RD476" s="272"/>
      <c r="RE476" s="272"/>
      <c r="RF476" s="272"/>
      <c r="RG476" s="272"/>
      <c r="RH476" s="272"/>
      <c r="RI476" s="272"/>
      <c r="RJ476" s="272"/>
      <c r="RK476" s="272"/>
      <c r="RL476" s="272"/>
      <c r="RM476" s="272"/>
      <c r="RN476" s="272"/>
      <c r="RO476" s="272"/>
      <c r="RP476" s="272"/>
      <c r="RQ476" s="272"/>
      <c r="RR476" s="272"/>
      <c r="RS476" s="272"/>
      <c r="RT476" s="272"/>
      <c r="RU476" s="272"/>
      <c r="RV476" s="272"/>
      <c r="RW476" s="272"/>
      <c r="RX476" s="272"/>
      <c r="RY476" s="272"/>
      <c r="RZ476" s="272"/>
      <c r="SA476" s="272"/>
      <c r="SB476" s="272"/>
      <c r="SC476" s="272"/>
      <c r="SD476" s="272"/>
      <c r="SE476" s="272"/>
      <c r="SF476" s="272"/>
      <c r="SG476" s="272"/>
      <c r="SH476" s="272"/>
      <c r="SI476" s="272"/>
      <c r="SJ476" s="272"/>
      <c r="SK476" s="272"/>
      <c r="SL476" s="272"/>
      <c r="SM476" s="272"/>
      <c r="SN476" s="272"/>
      <c r="SO476" s="272"/>
      <c r="SP476" s="272"/>
      <c r="SQ476" s="272"/>
      <c r="SR476" s="272"/>
      <c r="SS476" s="272"/>
      <c r="ST476" s="272"/>
      <c r="SU476" s="272"/>
      <c r="SV476" s="272"/>
      <c r="SW476" s="272"/>
      <c r="SX476" s="272"/>
      <c r="SY476" s="272"/>
      <c r="SZ476" s="272"/>
      <c r="TA476" s="272"/>
      <c r="TB476" s="272"/>
      <c r="TC476" s="272"/>
      <c r="TD476" s="272"/>
      <c r="TE476" s="272"/>
      <c r="TF476" s="272"/>
      <c r="TG476" s="272"/>
      <c r="TH476" s="272"/>
      <c r="TI476" s="272"/>
      <c r="TJ476" s="272"/>
      <c r="TK476" s="272"/>
      <c r="TL476" s="272"/>
      <c r="TM476" s="272"/>
      <c r="TN476" s="272"/>
      <c r="TO476" s="272"/>
      <c r="TP476" s="272"/>
      <c r="TQ476" s="272"/>
      <c r="TR476" s="272"/>
      <c r="TS476" s="272"/>
      <c r="TT476" s="272"/>
      <c r="TU476" s="272"/>
      <c r="TV476" s="272"/>
      <c r="TW476" s="272"/>
      <c r="TX476" s="272"/>
      <c r="TY476" s="272"/>
      <c r="TZ476" s="272"/>
      <c r="UA476" s="272"/>
      <c r="UB476" s="272"/>
      <c r="UC476" s="272"/>
      <c r="UD476" s="272"/>
      <c r="UE476" s="272"/>
      <c r="UF476" s="272"/>
      <c r="UG476" s="272"/>
      <c r="UH476" s="272"/>
      <c r="UI476" s="272"/>
      <c r="UJ476" s="272"/>
      <c r="UK476" s="272"/>
      <c r="UL476" s="272"/>
      <c r="UM476" s="272"/>
      <c r="UN476" s="272"/>
      <c r="UO476" s="272"/>
      <c r="UP476" s="272"/>
      <c r="UQ476" s="272"/>
      <c r="UR476" s="272"/>
      <c r="US476" s="272"/>
      <c r="UT476" s="272"/>
      <c r="UU476" s="272"/>
      <c r="UV476" s="272"/>
      <c r="UW476" s="272"/>
      <c r="UX476" s="272"/>
      <c r="UY476" s="272"/>
      <c r="UZ476" s="272"/>
      <c r="VA476" s="272"/>
      <c r="VB476" s="272"/>
      <c r="VC476" s="272"/>
      <c r="VD476" s="272"/>
      <c r="VE476" s="272"/>
      <c r="VF476" s="272"/>
      <c r="VG476" s="272"/>
      <c r="VH476" s="272"/>
      <c r="VI476" s="272"/>
      <c r="VJ476" s="272"/>
      <c r="VK476" s="272"/>
      <c r="VL476" s="272"/>
      <c r="VM476" s="272"/>
      <c r="VN476" s="272"/>
      <c r="VO476" s="272"/>
      <c r="VP476" s="272"/>
      <c r="VQ476" s="272"/>
      <c r="VR476" s="272"/>
      <c r="VS476" s="272"/>
      <c r="VT476" s="272"/>
      <c r="VU476" s="272"/>
      <c r="VV476" s="272"/>
      <c r="VW476" s="272"/>
      <c r="VX476" s="272"/>
      <c r="VY476" s="272"/>
      <c r="VZ476" s="272"/>
      <c r="WA476" s="272"/>
      <c r="WB476" s="272"/>
      <c r="WC476" s="272"/>
      <c r="WD476" s="272"/>
      <c r="WE476" s="272"/>
      <c r="WF476" s="272"/>
      <c r="WG476" s="272"/>
      <c r="WH476" s="272"/>
      <c r="WI476" s="272"/>
      <c r="WJ476" s="272"/>
      <c r="WK476" s="272"/>
      <c r="WL476" s="272"/>
      <c r="WM476" s="272"/>
      <c r="WN476" s="272"/>
      <c r="WO476" s="272"/>
      <c r="WP476" s="272"/>
      <c r="WQ476" s="272"/>
      <c r="WR476" s="272"/>
      <c r="WS476" s="272"/>
      <c r="WT476" s="272"/>
      <c r="WU476" s="272"/>
      <c r="WV476" s="272"/>
      <c r="WW476" s="272"/>
      <c r="WX476" s="272"/>
      <c r="WY476" s="272"/>
      <c r="WZ476" s="272"/>
      <c r="XA476" s="272"/>
      <c r="XB476" s="272"/>
      <c r="XC476" s="272"/>
      <c r="XD476" s="272"/>
      <c r="XE476" s="272"/>
      <c r="XF476" s="272"/>
      <c r="XG476" s="272"/>
      <c r="XH476" s="272"/>
      <c r="XI476" s="272"/>
      <c r="XJ476" s="272"/>
      <c r="XK476" s="272"/>
      <c r="XL476" s="272"/>
      <c r="XM476" s="272"/>
      <c r="XN476" s="272"/>
      <c r="XO476" s="272"/>
      <c r="XP476" s="272"/>
      <c r="XQ476" s="272"/>
      <c r="XR476" s="272"/>
      <c r="XS476" s="272"/>
      <c r="XT476" s="272"/>
      <c r="XU476" s="272"/>
      <c r="XV476" s="272"/>
      <c r="XW476" s="272"/>
      <c r="XX476" s="272"/>
      <c r="XY476" s="272"/>
      <c r="XZ476" s="272"/>
      <c r="YA476" s="272"/>
      <c r="YB476" s="272"/>
      <c r="YC476" s="272"/>
      <c r="YD476" s="272"/>
      <c r="YE476" s="272"/>
      <c r="YF476" s="272"/>
      <c r="YG476" s="272"/>
      <c r="YH476" s="272"/>
      <c r="YI476" s="272"/>
      <c r="YJ476" s="272"/>
      <c r="YK476" s="272"/>
      <c r="YL476" s="272"/>
      <c r="YM476" s="272"/>
      <c r="YN476" s="272"/>
      <c r="YO476" s="272"/>
      <c r="YP476" s="272"/>
      <c r="YQ476" s="272"/>
      <c r="YR476" s="272"/>
      <c r="YS476" s="272"/>
      <c r="YT476" s="272"/>
      <c r="YU476" s="272"/>
      <c r="YV476" s="272"/>
      <c r="YW476" s="272"/>
      <c r="YX476" s="272"/>
      <c r="YY476" s="272"/>
      <c r="YZ476" s="272"/>
      <c r="ZA476" s="272"/>
      <c r="ZB476" s="272"/>
      <c r="ZC476" s="272"/>
      <c r="ZD476" s="272"/>
      <c r="ZE476" s="272"/>
      <c r="ZF476" s="272"/>
      <c r="ZG476" s="272"/>
      <c r="ZH476" s="272"/>
      <c r="ZI476" s="272"/>
      <c r="ZJ476" s="272"/>
      <c r="ZK476" s="272"/>
      <c r="ZL476" s="272"/>
      <c r="ZM476" s="272"/>
      <c r="ZN476" s="272"/>
      <c r="ZO476" s="272"/>
      <c r="ZP476" s="272"/>
      <c r="ZQ476" s="272"/>
      <c r="ZR476" s="272"/>
      <c r="ZS476" s="272"/>
      <c r="ZT476" s="272"/>
      <c r="ZU476" s="272"/>
      <c r="ZV476" s="272"/>
      <c r="ZW476" s="272"/>
      <c r="ZX476" s="272"/>
      <c r="ZY476" s="272"/>
      <c r="ZZ476" s="272"/>
      <c r="AAA476" s="272"/>
      <c r="AAB476" s="272"/>
      <c r="AAC476" s="272"/>
      <c r="AAD476" s="272"/>
      <c r="AAE476" s="272"/>
      <c r="AAF476" s="272"/>
      <c r="AAG476" s="272"/>
      <c r="AAH476" s="272"/>
      <c r="AAI476" s="272"/>
      <c r="AAJ476" s="272"/>
      <c r="AAK476" s="272"/>
      <c r="AAL476" s="272"/>
      <c r="AAM476" s="272"/>
      <c r="AAN476" s="272"/>
      <c r="AAO476" s="272"/>
      <c r="AAP476" s="272"/>
      <c r="AAQ476" s="272"/>
      <c r="AAR476" s="272"/>
      <c r="AAS476" s="272"/>
      <c r="AAT476" s="272"/>
      <c r="AAU476" s="272"/>
      <c r="AAV476" s="272"/>
      <c r="AAW476" s="272"/>
      <c r="AAX476" s="272"/>
      <c r="AAY476" s="272"/>
      <c r="AAZ476" s="272"/>
      <c r="ABA476" s="272"/>
      <c r="ABB476" s="272"/>
      <c r="ABC476" s="272"/>
      <c r="ABD476" s="272"/>
      <c r="ABE476" s="272"/>
      <c r="ABF476" s="272"/>
      <c r="ABG476" s="272"/>
      <c r="ABH476" s="272"/>
      <c r="ABI476" s="272"/>
      <c r="ABJ476" s="272"/>
      <c r="ABK476" s="272"/>
      <c r="ABL476" s="272"/>
      <c r="ABM476" s="272"/>
      <c r="ABN476" s="272"/>
      <c r="ABO476" s="272"/>
      <c r="ABP476" s="272"/>
      <c r="ABQ476" s="272"/>
      <c r="ABR476" s="272"/>
      <c r="ABS476" s="272"/>
      <c r="ABT476" s="272"/>
      <c r="ABU476" s="272"/>
      <c r="ABV476" s="272"/>
      <c r="ABW476" s="272"/>
      <c r="ABX476" s="272"/>
      <c r="ABY476" s="272"/>
      <c r="ABZ476" s="272"/>
      <c r="ACA476" s="272"/>
      <c r="ACB476" s="272"/>
      <c r="ACC476" s="272"/>
      <c r="ACD476" s="272"/>
      <c r="ACE476" s="272"/>
      <c r="ACF476" s="272"/>
      <c r="ACG476" s="272"/>
      <c r="ACH476" s="272"/>
      <c r="ACI476" s="272"/>
      <c r="ACJ476" s="272"/>
      <c r="ACK476" s="272"/>
      <c r="ACL476" s="272"/>
      <c r="ACM476" s="272"/>
      <c r="ACN476" s="272"/>
      <c r="ACO476" s="272"/>
      <c r="ACP476" s="272"/>
      <c r="ACQ476" s="272"/>
      <c r="ACR476" s="272"/>
      <c r="ACS476" s="272"/>
      <c r="ACT476" s="272"/>
      <c r="ACU476" s="272"/>
      <c r="ACV476" s="272"/>
      <c r="ACW476" s="272"/>
      <c r="ACX476" s="272"/>
      <c r="ACY476" s="272"/>
      <c r="ACZ476" s="272"/>
      <c r="ADA476" s="272"/>
      <c r="ADB476" s="272"/>
      <c r="ADC476" s="272"/>
      <c r="ADD476" s="272"/>
      <c r="ADE476" s="272"/>
      <c r="ADF476" s="272"/>
      <c r="ADG476" s="272"/>
      <c r="ADH476" s="272"/>
      <c r="ADI476" s="272"/>
      <c r="ADJ476" s="272"/>
      <c r="ADK476" s="272"/>
      <c r="ADL476" s="272"/>
      <c r="ADM476" s="272"/>
      <c r="ADN476" s="272"/>
      <c r="ADO476" s="272"/>
      <c r="ADP476" s="272"/>
      <c r="ADQ476" s="272"/>
      <c r="ADR476" s="272"/>
      <c r="ADS476" s="272"/>
      <c r="ADT476" s="272"/>
      <c r="ADU476" s="272"/>
      <c r="ADV476" s="272"/>
      <c r="ADW476" s="272"/>
      <c r="ADX476" s="272"/>
      <c r="ADY476" s="272"/>
      <c r="ADZ476" s="272"/>
      <c r="AEA476" s="272"/>
      <c r="AEB476" s="272"/>
      <c r="AEC476" s="272"/>
      <c r="AED476" s="272"/>
      <c r="AEE476" s="272"/>
      <c r="AEF476" s="272"/>
      <c r="AEG476" s="272"/>
      <c r="AEH476" s="272"/>
      <c r="AEI476" s="272"/>
      <c r="AEJ476" s="272"/>
      <c r="AEK476" s="272"/>
      <c r="AEL476" s="272"/>
      <c r="AEM476" s="272"/>
      <c r="AEN476" s="272"/>
      <c r="AEO476" s="272"/>
      <c r="AEP476" s="272"/>
      <c r="AEQ476" s="272"/>
      <c r="AER476" s="272"/>
      <c r="AES476" s="272"/>
      <c r="AET476" s="272"/>
      <c r="AEU476" s="272"/>
      <c r="AEV476" s="272"/>
      <c r="AEW476" s="272"/>
      <c r="AEX476" s="272"/>
      <c r="AEY476" s="272"/>
      <c r="AEZ476" s="272"/>
      <c r="AFA476" s="272"/>
      <c r="AFB476" s="272"/>
      <c r="AFC476" s="272"/>
      <c r="AFD476" s="272"/>
      <c r="AFE476" s="272"/>
      <c r="AFF476" s="272"/>
      <c r="AFG476" s="272"/>
      <c r="AFH476" s="272"/>
      <c r="AFI476" s="272"/>
      <c r="AFJ476" s="272"/>
      <c r="AFK476" s="272"/>
      <c r="AFL476" s="272"/>
      <c r="AFM476" s="272"/>
      <c r="AFN476" s="272"/>
      <c r="AFO476" s="272"/>
      <c r="AFP476" s="272"/>
      <c r="AFQ476" s="272"/>
      <c r="AFR476" s="272"/>
      <c r="AFS476" s="272"/>
      <c r="AFT476" s="272"/>
      <c r="AFU476" s="272"/>
      <c r="AFV476" s="272"/>
      <c r="AFW476" s="272"/>
      <c r="AFX476" s="272"/>
      <c r="AFY476" s="272"/>
      <c r="AFZ476" s="272"/>
      <c r="AGA476" s="272"/>
      <c r="AGB476" s="272"/>
      <c r="AGC476" s="272"/>
      <c r="AGD476" s="272"/>
      <c r="AGE476" s="272"/>
      <c r="AGF476" s="272"/>
      <c r="AGG476" s="272"/>
      <c r="AGH476" s="272"/>
      <c r="AGI476" s="272"/>
      <c r="AGJ476" s="272"/>
      <c r="AGK476" s="272"/>
      <c r="AGL476" s="272"/>
      <c r="AGM476" s="272"/>
      <c r="AGN476" s="272"/>
      <c r="AGO476" s="272"/>
      <c r="AGP476" s="272"/>
      <c r="AGQ476" s="272"/>
      <c r="AGR476" s="272"/>
      <c r="AGS476" s="272"/>
      <c r="AGT476" s="272"/>
      <c r="AGU476" s="272"/>
      <c r="AGV476" s="272"/>
      <c r="AGW476" s="272"/>
      <c r="AGX476" s="272"/>
      <c r="AGY476" s="272"/>
      <c r="AGZ476" s="272"/>
      <c r="AHA476" s="272"/>
      <c r="AHB476" s="272"/>
      <c r="AHC476" s="272"/>
      <c r="AHD476" s="272"/>
      <c r="AHE476" s="272"/>
      <c r="AHF476" s="272"/>
      <c r="AHG476" s="272"/>
      <c r="AHH476" s="272"/>
      <c r="AHI476" s="272"/>
      <c r="AHJ476" s="272"/>
      <c r="AHK476" s="272"/>
      <c r="AHL476" s="272"/>
      <c r="AHM476" s="272"/>
      <c r="AHN476" s="272"/>
      <c r="AHO476" s="272"/>
      <c r="AHP476" s="272"/>
      <c r="AHQ476" s="272"/>
      <c r="AHR476" s="272"/>
      <c r="AHS476" s="272"/>
      <c r="AHT476" s="272"/>
      <c r="AHU476" s="272"/>
      <c r="AHV476" s="272"/>
      <c r="AHW476" s="272"/>
      <c r="AHX476" s="272"/>
      <c r="AHY476" s="272"/>
      <c r="AHZ476" s="272"/>
      <c r="AIA476" s="272"/>
      <c r="AIB476" s="272"/>
      <c r="AIC476" s="272"/>
      <c r="AID476" s="272"/>
      <c r="AIE476" s="272"/>
      <c r="AIF476" s="272"/>
      <c r="AIG476" s="272"/>
      <c r="AIH476" s="272"/>
      <c r="AII476" s="272"/>
      <c r="AIJ476" s="272"/>
      <c r="AIK476" s="272"/>
      <c r="AIL476" s="272"/>
      <c r="AIM476" s="272"/>
      <c r="AIN476" s="272"/>
      <c r="AIO476" s="272"/>
      <c r="AIP476" s="272"/>
      <c r="AIQ476" s="272"/>
      <c r="AIR476" s="272"/>
      <c r="AIS476" s="272"/>
      <c r="AIT476" s="272"/>
      <c r="AIU476" s="272"/>
      <c r="AIV476" s="272"/>
      <c r="AIW476" s="272"/>
      <c r="AIX476" s="272"/>
      <c r="AIY476" s="272"/>
      <c r="AIZ476" s="272"/>
      <c r="AJA476" s="272"/>
      <c r="AJB476" s="272"/>
      <c r="AJC476" s="272"/>
      <c r="AJD476" s="272"/>
      <c r="AJE476" s="272"/>
      <c r="AJF476" s="272"/>
      <c r="AJG476" s="272"/>
      <c r="AJH476" s="272"/>
      <c r="AJI476" s="272"/>
      <c r="AJJ476" s="272"/>
      <c r="AJK476" s="272"/>
      <c r="AJL476" s="272"/>
      <c r="AJM476" s="272"/>
      <c r="AJN476" s="272"/>
      <c r="AJO476" s="272"/>
      <c r="AJP476" s="272"/>
      <c r="AJQ476" s="272"/>
      <c r="AJR476" s="272"/>
      <c r="AJS476" s="272"/>
      <c r="AJT476" s="272"/>
      <c r="AJU476" s="272"/>
      <c r="AJV476" s="272"/>
      <c r="AJW476" s="272"/>
      <c r="AJX476" s="272"/>
      <c r="AJY476" s="272"/>
      <c r="AJZ476" s="272"/>
      <c r="AKA476" s="272"/>
      <c r="AKB476" s="272"/>
      <c r="AKC476" s="272"/>
      <c r="AKD476" s="272"/>
      <c r="AKE476" s="272"/>
      <c r="AKF476" s="272"/>
      <c r="AKG476" s="272"/>
      <c r="AKH476" s="272"/>
      <c r="AKI476" s="272"/>
      <c r="AKJ476" s="272"/>
      <c r="AKK476" s="272"/>
      <c r="AKL476" s="272"/>
      <c r="AKM476" s="272"/>
      <c r="AKN476" s="272"/>
      <c r="AKO476" s="272"/>
      <c r="AKP476" s="272"/>
      <c r="AKQ476" s="272"/>
      <c r="AKR476" s="272"/>
      <c r="AKS476" s="272"/>
      <c r="AKT476" s="272"/>
      <c r="AKU476" s="272"/>
      <c r="AKV476" s="272"/>
      <c r="AKW476" s="272"/>
      <c r="AKX476" s="272"/>
      <c r="AKY476" s="272"/>
      <c r="AKZ476" s="272"/>
      <c r="ALA476" s="272"/>
      <c r="ALB476" s="272"/>
      <c r="ALC476" s="272"/>
      <c r="ALD476" s="272"/>
      <c r="ALE476" s="272"/>
      <c r="ALF476" s="272"/>
      <c r="ALG476" s="272"/>
      <c r="ALH476" s="272"/>
      <c r="ALI476" s="272"/>
      <c r="ALJ476" s="272"/>
      <c r="ALK476" s="272"/>
      <c r="ALL476" s="272"/>
      <c r="ALM476" s="272"/>
      <c r="ALN476" s="272"/>
      <c r="ALO476" s="272"/>
      <c r="ALP476" s="272"/>
      <c r="ALQ476" s="272"/>
      <c r="ALR476" s="272"/>
      <c r="ALS476" s="272"/>
      <c r="ALT476" s="272"/>
      <c r="ALU476" s="272"/>
      <c r="ALV476" s="272"/>
      <c r="ALW476" s="272"/>
      <c r="ALX476" s="272"/>
      <c r="ALY476" s="272"/>
      <c r="ALZ476" s="272"/>
      <c r="AMA476" s="272"/>
      <c r="AMB476" s="272"/>
      <c r="AMC476" s="272"/>
      <c r="AMD476" s="272"/>
      <c r="AME476" s="272"/>
      <c r="AMF476" s="272"/>
      <c r="AMG476" s="272"/>
      <c r="AMH476" s="272"/>
      <c r="AMI476" s="272"/>
      <c r="AMJ476" s="272"/>
      <c r="AMK476" s="272"/>
      <c r="AML476" s="272"/>
      <c r="AMM476" s="272"/>
      <c r="AMN476" s="272"/>
      <c r="AMO476" s="272"/>
      <c r="AMP476" s="272"/>
      <c r="AMQ476" s="272"/>
      <c r="AMR476" s="272"/>
      <c r="AMS476" s="272"/>
      <c r="AMT476" s="272"/>
      <c r="AMU476" s="272"/>
      <c r="AMV476" s="272"/>
      <c r="AMW476" s="272"/>
      <c r="AMX476" s="272"/>
      <c r="AMY476" s="272"/>
      <c r="AMZ476" s="272"/>
      <c r="ANA476" s="272"/>
      <c r="ANB476" s="272"/>
      <c r="ANC476" s="272"/>
      <c r="AND476" s="272"/>
      <c r="ANE476" s="272"/>
      <c r="ANF476" s="272"/>
      <c r="ANG476" s="272"/>
      <c r="ANH476" s="272"/>
      <c r="ANI476" s="272"/>
      <c r="ANJ476" s="272"/>
      <c r="ANK476" s="272"/>
      <c r="ANL476" s="272"/>
      <c r="ANM476" s="272"/>
      <c r="ANN476" s="272"/>
      <c r="ANO476" s="272"/>
      <c r="ANP476" s="272"/>
      <c r="ANQ476" s="272"/>
      <c r="ANR476" s="272"/>
      <c r="ANS476" s="272"/>
      <c r="ANT476" s="272"/>
      <c r="ANU476" s="272"/>
      <c r="ANV476" s="272"/>
      <c r="ANW476" s="272"/>
      <c r="ANX476" s="272"/>
      <c r="ANY476" s="272"/>
      <c r="ANZ476" s="272"/>
      <c r="AOA476" s="272"/>
      <c r="AOB476" s="272"/>
      <c r="AOC476" s="272"/>
      <c r="AOD476" s="272"/>
      <c r="AOE476" s="272"/>
      <c r="AOF476" s="272"/>
      <c r="AOG476" s="272"/>
      <c r="AOH476" s="272"/>
      <c r="AOI476" s="272"/>
      <c r="AOJ476" s="272"/>
      <c r="AOK476" s="272"/>
      <c r="AOL476" s="272"/>
      <c r="AOM476" s="272"/>
      <c r="AON476" s="272"/>
      <c r="AOO476" s="272"/>
      <c r="AOP476" s="272"/>
      <c r="AOQ476" s="272"/>
      <c r="AOR476" s="272"/>
      <c r="AOS476" s="272"/>
      <c r="AOT476" s="272"/>
      <c r="AOU476" s="272"/>
      <c r="AOV476" s="272"/>
      <c r="AOW476" s="272"/>
      <c r="AOX476" s="272"/>
      <c r="AOY476" s="272"/>
      <c r="AOZ476" s="272"/>
      <c r="APA476" s="272"/>
      <c r="APB476" s="272"/>
      <c r="APC476" s="272"/>
      <c r="APD476" s="272"/>
      <c r="APE476" s="272"/>
      <c r="APF476" s="272"/>
      <c r="APG476" s="272"/>
      <c r="APH476" s="272"/>
      <c r="API476" s="272"/>
      <c r="APJ476" s="272"/>
      <c r="APK476" s="272"/>
      <c r="APL476" s="272"/>
      <c r="APM476" s="272"/>
      <c r="APN476" s="272"/>
      <c r="APO476" s="272"/>
      <c r="APP476" s="272"/>
      <c r="APQ476" s="272"/>
      <c r="APR476" s="272"/>
      <c r="APS476" s="272"/>
      <c r="APT476" s="272"/>
      <c r="APU476" s="272"/>
      <c r="APV476" s="272"/>
      <c r="APW476" s="272"/>
      <c r="APX476" s="272"/>
      <c r="APY476" s="272"/>
      <c r="APZ476" s="272"/>
      <c r="AQA476" s="272"/>
      <c r="AQB476" s="272"/>
      <c r="AQC476" s="272"/>
      <c r="AQD476" s="272"/>
      <c r="AQE476" s="272"/>
      <c r="AQF476" s="272"/>
      <c r="AQG476" s="272"/>
      <c r="AQH476" s="272"/>
      <c r="AQI476" s="272"/>
      <c r="AQJ476" s="272"/>
      <c r="AQK476" s="272"/>
      <c r="AQL476" s="272"/>
      <c r="AQM476" s="272"/>
      <c r="AQN476" s="272"/>
      <c r="AQO476" s="272"/>
      <c r="AQP476" s="272"/>
      <c r="AQQ476" s="272"/>
      <c r="AQR476" s="272"/>
      <c r="AQS476" s="272"/>
      <c r="AQT476" s="272"/>
      <c r="AQU476" s="272"/>
      <c r="AQV476" s="272"/>
      <c r="AQW476" s="272"/>
      <c r="AQX476" s="272"/>
      <c r="AQY476" s="272"/>
      <c r="AQZ476" s="272"/>
      <c r="ARA476" s="272"/>
      <c r="ARB476" s="272"/>
      <c r="ARC476" s="272"/>
      <c r="ARD476" s="272"/>
      <c r="ARE476" s="272"/>
      <c r="ARF476" s="272"/>
      <c r="ARG476" s="272"/>
      <c r="ARH476" s="272"/>
      <c r="ARI476" s="272"/>
      <c r="ARJ476" s="272"/>
      <c r="ARK476" s="272"/>
      <c r="ARL476" s="272"/>
      <c r="ARM476" s="272"/>
      <c r="ARN476" s="272"/>
      <c r="ARO476" s="272"/>
      <c r="ARP476" s="272"/>
      <c r="ARQ476" s="272"/>
      <c r="ARR476" s="272"/>
      <c r="ARS476" s="272"/>
      <c r="ART476" s="272"/>
      <c r="ARU476" s="272"/>
      <c r="ARV476" s="272"/>
      <c r="ARW476" s="272"/>
      <c r="ARX476" s="272"/>
      <c r="ARY476" s="272"/>
      <c r="ARZ476" s="272"/>
      <c r="ASA476" s="272"/>
      <c r="ASB476" s="272"/>
      <c r="ASC476" s="272"/>
      <c r="ASD476" s="272"/>
      <c r="ASE476" s="272"/>
      <c r="ASF476" s="272"/>
      <c r="ASG476" s="272"/>
      <c r="ASH476" s="272"/>
      <c r="ASI476" s="272"/>
      <c r="ASJ476" s="272"/>
      <c r="ASK476" s="272"/>
      <c r="ASL476" s="272"/>
      <c r="ASM476" s="272"/>
      <c r="ASN476" s="272"/>
      <c r="ASO476" s="272"/>
      <c r="ASP476" s="272"/>
      <c r="ASQ476" s="272"/>
      <c r="ASR476" s="272"/>
      <c r="ASS476" s="272"/>
      <c r="AST476" s="272"/>
      <c r="ASU476" s="272"/>
      <c r="ASV476" s="272"/>
      <c r="ASW476" s="272"/>
      <c r="ASX476" s="272"/>
      <c r="ASY476" s="272"/>
      <c r="ASZ476" s="272"/>
      <c r="ATA476" s="272"/>
      <c r="ATB476" s="272"/>
      <c r="ATC476" s="272"/>
      <c r="ATD476" s="272"/>
      <c r="ATE476" s="272"/>
      <c r="ATF476" s="272"/>
      <c r="ATG476" s="272"/>
      <c r="ATH476" s="272"/>
      <c r="ATI476" s="272"/>
      <c r="ATJ476" s="272"/>
      <c r="ATK476" s="272"/>
      <c r="ATL476" s="272"/>
      <c r="ATM476" s="272"/>
      <c r="ATN476" s="272"/>
      <c r="ATO476" s="272"/>
      <c r="ATP476" s="272"/>
      <c r="ATQ476" s="272"/>
      <c r="ATR476" s="272"/>
      <c r="ATS476" s="272"/>
      <c r="ATT476" s="272"/>
      <c r="ATU476" s="272"/>
      <c r="ATV476" s="272"/>
      <c r="ATW476" s="272"/>
      <c r="ATX476" s="272"/>
      <c r="ATY476" s="272"/>
      <c r="ATZ476" s="272"/>
      <c r="AUA476" s="272"/>
      <c r="AUB476" s="272"/>
      <c r="AUC476" s="272"/>
      <c r="AUD476" s="272"/>
    </row>
    <row r="477" spans="1:1226" s="234" customFormat="1" ht="78" x14ac:dyDescent="0.3">
      <c r="A477" s="213">
        <v>474</v>
      </c>
      <c r="B477" s="230" t="str">
        <f>[4]LT!E$7</f>
        <v>LT5. GESTIÓN TERRITORIAL COMPARTIDA PARA UNA BUENA GOBERNANZA</v>
      </c>
      <c r="C477" s="220" t="str">
        <f>[4]LA!F$20</f>
        <v>LA501. GESTIÓN PUBLICA EFECTIVA: VALLE LÍDER</v>
      </c>
      <c r="D477" s="220" t="str">
        <f>[4]Pg!$F$54</f>
        <v>Pg50111. Salud Pública en Emergencias y Desastres</v>
      </c>
      <c r="E477" s="220" t="s">
        <v>5147</v>
      </c>
      <c r="F477" s="220" t="s">
        <v>5316</v>
      </c>
      <c r="G477" s="220" t="s">
        <v>1458</v>
      </c>
      <c r="H477" s="220" t="s">
        <v>4854</v>
      </c>
      <c r="I477" s="220" t="s">
        <v>767</v>
      </c>
      <c r="J477" s="220"/>
      <c r="K477" s="220" t="s">
        <v>77</v>
      </c>
      <c r="L477" s="224">
        <v>1</v>
      </c>
      <c r="M477" s="221">
        <v>2019</v>
      </c>
      <c r="N477" s="224">
        <v>1</v>
      </c>
      <c r="O477" s="221">
        <v>100</v>
      </c>
      <c r="P477" s="221">
        <v>100</v>
      </c>
      <c r="Q477" s="221">
        <v>100</v>
      </c>
      <c r="R477" s="222">
        <v>100</v>
      </c>
      <c r="S477" s="223">
        <f t="shared" si="43"/>
        <v>463476966</v>
      </c>
      <c r="T477" s="223">
        <f t="shared" si="41"/>
        <v>106683524</v>
      </c>
      <c r="U477" s="223"/>
      <c r="V477" s="223"/>
      <c r="W477" s="223">
        <v>106683524</v>
      </c>
      <c r="X477" s="223"/>
      <c r="Y477" s="223"/>
      <c r="Z477" s="223"/>
      <c r="AA477" s="223"/>
      <c r="AB477" s="223"/>
      <c r="AC477" s="223"/>
      <c r="AD477" s="223">
        <f t="shared" si="40"/>
        <v>109884029</v>
      </c>
      <c r="AE477" s="223"/>
      <c r="AF477" s="223"/>
      <c r="AG477" s="223">
        <v>109884029</v>
      </c>
      <c r="AH477" s="223"/>
      <c r="AI477" s="223"/>
      <c r="AJ477" s="223"/>
      <c r="AK477" s="223"/>
      <c r="AL477" s="223"/>
      <c r="AM477" s="223"/>
      <c r="AN477" s="223">
        <f t="shared" si="42"/>
        <v>117575911</v>
      </c>
      <c r="AO477" s="223"/>
      <c r="AP477" s="223"/>
      <c r="AQ477" s="223">
        <v>117575911</v>
      </c>
      <c r="AR477" s="223"/>
      <c r="AS477" s="223"/>
      <c r="AT477" s="223"/>
      <c r="AU477" s="223"/>
      <c r="AV477" s="223"/>
      <c r="AW477" s="223"/>
      <c r="AX477" s="223">
        <f t="shared" si="44"/>
        <v>129333502</v>
      </c>
      <c r="AY477" s="223"/>
      <c r="AZ477" s="223"/>
      <c r="BA477" s="223">
        <v>129333502</v>
      </c>
      <c r="BB477" s="223"/>
      <c r="BC477" s="223"/>
      <c r="BD477" s="223"/>
      <c r="BE477" s="223"/>
      <c r="BF477" s="223">
        <v>0</v>
      </c>
      <c r="BG477" s="223"/>
    </row>
    <row r="478" spans="1:1226" s="234" customFormat="1" ht="78" x14ac:dyDescent="0.3">
      <c r="A478" s="213">
        <v>475</v>
      </c>
      <c r="B478" s="230" t="str">
        <f>[4]LT!E$7</f>
        <v>LT5. GESTIÓN TERRITORIAL COMPARTIDA PARA UNA BUENA GOBERNANZA</v>
      </c>
      <c r="C478" s="220" t="str">
        <f>[4]LA!F$20</f>
        <v>LA501. GESTIÓN PUBLICA EFECTIVA: VALLE LÍDER</v>
      </c>
      <c r="D478" s="220" t="str">
        <f>[4]Pg!$F$54</f>
        <v>Pg50111. Salud Pública en Emergencias y Desastres</v>
      </c>
      <c r="E478" s="220" t="s">
        <v>5147</v>
      </c>
      <c r="F478" s="220" t="s">
        <v>5316</v>
      </c>
      <c r="G478" s="220" t="s">
        <v>1459</v>
      </c>
      <c r="H478" s="220" t="s">
        <v>4855</v>
      </c>
      <c r="I478" s="220" t="s">
        <v>767</v>
      </c>
      <c r="J478" s="220"/>
      <c r="K478" s="220" t="s">
        <v>77</v>
      </c>
      <c r="L478" s="224">
        <v>1</v>
      </c>
      <c r="M478" s="221">
        <v>2019</v>
      </c>
      <c r="N478" s="224">
        <v>1</v>
      </c>
      <c r="O478" s="221">
        <v>100</v>
      </c>
      <c r="P478" s="221">
        <v>100</v>
      </c>
      <c r="Q478" s="221">
        <v>100</v>
      </c>
      <c r="R478" s="222">
        <v>100</v>
      </c>
      <c r="S478" s="223">
        <f t="shared" si="43"/>
        <v>367618448</v>
      </c>
      <c r="T478" s="223">
        <f t="shared" si="41"/>
        <v>84618728</v>
      </c>
      <c r="U478" s="223"/>
      <c r="V478" s="223"/>
      <c r="W478" s="223">
        <v>84618728</v>
      </c>
      <c r="X478" s="223"/>
      <c r="Y478" s="223"/>
      <c r="Z478" s="223"/>
      <c r="AA478" s="223"/>
      <c r="AB478" s="223"/>
      <c r="AC478" s="223"/>
      <c r="AD478" s="223">
        <f t="shared" si="40"/>
        <v>87157290</v>
      </c>
      <c r="AE478" s="223"/>
      <c r="AF478" s="223"/>
      <c r="AG478" s="223">
        <v>87157290</v>
      </c>
      <c r="AH478" s="223"/>
      <c r="AI478" s="223"/>
      <c r="AJ478" s="223"/>
      <c r="AK478" s="223"/>
      <c r="AL478" s="223"/>
      <c r="AM478" s="223"/>
      <c r="AN478" s="223">
        <f t="shared" si="42"/>
        <v>93258300</v>
      </c>
      <c r="AO478" s="223"/>
      <c r="AP478" s="223"/>
      <c r="AQ478" s="223">
        <v>93258300</v>
      </c>
      <c r="AR478" s="223"/>
      <c r="AS478" s="223"/>
      <c r="AT478" s="223"/>
      <c r="AU478" s="223"/>
      <c r="AV478" s="223"/>
      <c r="AW478" s="223"/>
      <c r="AX478" s="223">
        <f t="shared" si="44"/>
        <v>102584130</v>
      </c>
      <c r="AY478" s="223"/>
      <c r="AZ478" s="223"/>
      <c r="BA478" s="223">
        <v>102584130</v>
      </c>
      <c r="BB478" s="223"/>
      <c r="BC478" s="223"/>
      <c r="BD478" s="223"/>
      <c r="BE478" s="223"/>
      <c r="BF478" s="223">
        <v>0</v>
      </c>
      <c r="BG478" s="223"/>
    </row>
    <row r="479" spans="1:1226" s="234" customFormat="1" ht="78" x14ac:dyDescent="0.3">
      <c r="A479" s="213">
        <v>476</v>
      </c>
      <c r="B479" s="230" t="str">
        <f>[4]LT!E$7</f>
        <v>LT5. GESTIÓN TERRITORIAL COMPARTIDA PARA UNA BUENA GOBERNANZA</v>
      </c>
      <c r="C479" s="220" t="str">
        <f>[4]LA!F$20</f>
        <v>LA501. GESTIÓN PUBLICA EFECTIVA: VALLE LÍDER</v>
      </c>
      <c r="D479" s="220" t="str">
        <f>[4]Pg!$F$54</f>
        <v>Pg50111. Salud Pública en Emergencias y Desastres</v>
      </c>
      <c r="E479" s="220" t="s">
        <v>5147</v>
      </c>
      <c r="F479" s="220" t="s">
        <v>5316</v>
      </c>
      <c r="G479" s="220" t="s">
        <v>920</v>
      </c>
      <c r="H479" s="220" t="s">
        <v>4856</v>
      </c>
      <c r="I479" s="220" t="s">
        <v>767</v>
      </c>
      <c r="J479" s="220"/>
      <c r="K479" s="220" t="s">
        <v>77</v>
      </c>
      <c r="L479" s="224">
        <v>1</v>
      </c>
      <c r="M479" s="221">
        <v>2019</v>
      </c>
      <c r="N479" s="224">
        <v>1</v>
      </c>
      <c r="O479" s="221">
        <v>100</v>
      </c>
      <c r="P479" s="221">
        <v>100</v>
      </c>
      <c r="Q479" s="221">
        <v>100</v>
      </c>
      <c r="R479" s="222">
        <v>100</v>
      </c>
      <c r="S479" s="223">
        <f t="shared" si="43"/>
        <v>463476966</v>
      </c>
      <c r="T479" s="223">
        <f t="shared" si="41"/>
        <v>106683524</v>
      </c>
      <c r="U479" s="223"/>
      <c r="V479" s="223"/>
      <c r="W479" s="223">
        <v>106683524</v>
      </c>
      <c r="X479" s="223"/>
      <c r="Y479" s="223"/>
      <c r="Z479" s="223"/>
      <c r="AA479" s="223"/>
      <c r="AB479" s="223"/>
      <c r="AC479" s="223"/>
      <c r="AD479" s="223">
        <f t="shared" si="40"/>
        <v>109884029</v>
      </c>
      <c r="AE479" s="223"/>
      <c r="AF479" s="223"/>
      <c r="AG479" s="223">
        <v>109884029</v>
      </c>
      <c r="AH479" s="223"/>
      <c r="AI479" s="223"/>
      <c r="AJ479" s="223"/>
      <c r="AK479" s="223"/>
      <c r="AL479" s="223"/>
      <c r="AM479" s="223"/>
      <c r="AN479" s="223">
        <f t="shared" si="42"/>
        <v>117575911</v>
      </c>
      <c r="AO479" s="223"/>
      <c r="AP479" s="223"/>
      <c r="AQ479" s="223">
        <v>117575911</v>
      </c>
      <c r="AR479" s="223"/>
      <c r="AS479" s="223"/>
      <c r="AT479" s="223"/>
      <c r="AU479" s="223"/>
      <c r="AV479" s="223"/>
      <c r="AW479" s="223"/>
      <c r="AX479" s="223">
        <f t="shared" si="44"/>
        <v>129333502</v>
      </c>
      <c r="AY479" s="223"/>
      <c r="AZ479" s="223"/>
      <c r="BA479" s="223">
        <v>129333502</v>
      </c>
      <c r="BB479" s="223"/>
      <c r="BC479" s="223"/>
      <c r="BD479" s="223"/>
      <c r="BE479" s="223"/>
      <c r="BF479" s="223">
        <v>0</v>
      </c>
      <c r="BG479" s="223"/>
    </row>
    <row r="480" spans="1:1226" s="234" customFormat="1" ht="78" x14ac:dyDescent="0.3">
      <c r="A480" s="213">
        <v>477</v>
      </c>
      <c r="B480" s="230" t="str">
        <f>[4]LT!E$7</f>
        <v>LT5. GESTIÓN TERRITORIAL COMPARTIDA PARA UNA BUENA GOBERNANZA</v>
      </c>
      <c r="C480" s="220" t="str">
        <f>[4]LA!F$20</f>
        <v>LA501. GESTIÓN PUBLICA EFECTIVA: VALLE LÍDER</v>
      </c>
      <c r="D480" s="220" t="str">
        <f>[4]Pg!$F$54</f>
        <v>Pg50111. Salud Pública en Emergencias y Desastres</v>
      </c>
      <c r="E480" s="220" t="s">
        <v>5147</v>
      </c>
      <c r="F480" s="220" t="s">
        <v>5317</v>
      </c>
      <c r="G480" s="220" t="s">
        <v>1460</v>
      </c>
      <c r="H480" s="220" t="s">
        <v>4857</v>
      </c>
      <c r="I480" s="220" t="s">
        <v>767</v>
      </c>
      <c r="J480" s="220"/>
      <c r="K480" s="220" t="s">
        <v>85</v>
      </c>
      <c r="L480" s="224">
        <v>1</v>
      </c>
      <c r="M480" s="221">
        <v>2019</v>
      </c>
      <c r="N480" s="224">
        <v>1</v>
      </c>
      <c r="O480" s="221">
        <v>100</v>
      </c>
      <c r="P480" s="221">
        <v>100</v>
      </c>
      <c r="Q480" s="221">
        <v>100</v>
      </c>
      <c r="R480" s="222">
        <v>100</v>
      </c>
      <c r="S480" s="223">
        <f t="shared" si="43"/>
        <v>267770000</v>
      </c>
      <c r="T480" s="223">
        <f t="shared" si="41"/>
        <v>0</v>
      </c>
      <c r="U480" s="274">
        <v>0</v>
      </c>
      <c r="V480" s="274"/>
      <c r="W480" s="274"/>
      <c r="X480" s="274"/>
      <c r="Y480" s="274"/>
      <c r="Z480" s="274"/>
      <c r="AA480" s="274"/>
      <c r="AB480" s="274"/>
      <c r="AC480" s="274"/>
      <c r="AD480" s="223">
        <f t="shared" si="40"/>
        <v>39860000</v>
      </c>
      <c r="AE480" s="274">
        <v>39860000</v>
      </c>
      <c r="AF480" s="274"/>
      <c r="AG480" s="274"/>
      <c r="AH480" s="274"/>
      <c r="AI480" s="274"/>
      <c r="AJ480" s="274"/>
      <c r="AK480" s="274"/>
      <c r="AL480" s="274"/>
      <c r="AM480" s="274"/>
      <c r="AN480" s="223">
        <f t="shared" si="42"/>
        <v>97500000</v>
      </c>
      <c r="AO480" s="274">
        <v>97500000</v>
      </c>
      <c r="AP480" s="274"/>
      <c r="AQ480" s="274"/>
      <c r="AR480" s="274"/>
      <c r="AS480" s="274"/>
      <c r="AT480" s="274"/>
      <c r="AU480" s="274"/>
      <c r="AV480" s="274"/>
      <c r="AW480" s="274"/>
      <c r="AX480" s="223">
        <f t="shared" si="44"/>
        <v>130410000</v>
      </c>
      <c r="AY480" s="274">
        <v>130410000</v>
      </c>
      <c r="AZ480" s="223"/>
      <c r="BA480" s="223"/>
      <c r="BB480" s="223"/>
      <c r="BC480" s="223"/>
      <c r="BD480" s="223"/>
      <c r="BE480" s="223"/>
      <c r="BF480" s="223">
        <v>0</v>
      </c>
      <c r="BG480" s="223"/>
    </row>
    <row r="481" spans="1:59" s="234" customFormat="1" ht="78" x14ac:dyDescent="0.3">
      <c r="A481" s="213">
        <v>478</v>
      </c>
      <c r="B481" s="230" t="str">
        <f>[4]LT!E$7</f>
        <v>LT5. GESTIÓN TERRITORIAL COMPARTIDA PARA UNA BUENA GOBERNANZA</v>
      </c>
      <c r="C481" s="220" t="str">
        <f>[4]LA!F$20</f>
        <v>LA501. GESTIÓN PUBLICA EFECTIVA: VALLE LÍDER</v>
      </c>
      <c r="D481" s="220" t="str">
        <f>[4]Pg!$F$54</f>
        <v>Pg50111. Salud Pública en Emergencias y Desastres</v>
      </c>
      <c r="E481" s="220" t="s">
        <v>5147</v>
      </c>
      <c r="F481" s="220" t="s">
        <v>5317</v>
      </c>
      <c r="G481" s="220" t="s">
        <v>922</v>
      </c>
      <c r="H481" s="220" t="s">
        <v>4858</v>
      </c>
      <c r="I481" s="220" t="s">
        <v>767</v>
      </c>
      <c r="J481" s="220"/>
      <c r="K481" s="220" t="s">
        <v>77</v>
      </c>
      <c r="L481" s="224">
        <v>1</v>
      </c>
      <c r="M481" s="221">
        <v>2019</v>
      </c>
      <c r="N481" s="224">
        <v>1</v>
      </c>
      <c r="O481" s="221">
        <v>100</v>
      </c>
      <c r="P481" s="221">
        <v>100</v>
      </c>
      <c r="Q481" s="221">
        <v>100</v>
      </c>
      <c r="R481" s="222">
        <v>100</v>
      </c>
      <c r="S481" s="223">
        <f t="shared" si="43"/>
        <v>776075344</v>
      </c>
      <c r="T481" s="223">
        <f t="shared" si="41"/>
        <v>178637685</v>
      </c>
      <c r="U481" s="223"/>
      <c r="V481" s="223"/>
      <c r="W481" s="223">
        <v>178637685</v>
      </c>
      <c r="X481" s="223"/>
      <c r="Y481" s="223"/>
      <c r="Z481" s="223"/>
      <c r="AA481" s="223"/>
      <c r="AB481" s="223"/>
      <c r="AC481" s="223"/>
      <c r="AD481" s="223">
        <f t="shared" si="40"/>
        <v>183996816</v>
      </c>
      <c r="AE481" s="223"/>
      <c r="AF481" s="223"/>
      <c r="AG481" s="223">
        <v>183996816</v>
      </c>
      <c r="AH481" s="223"/>
      <c r="AI481" s="223"/>
      <c r="AJ481" s="223"/>
      <c r="AK481" s="223"/>
      <c r="AL481" s="223"/>
      <c r="AM481" s="223"/>
      <c r="AN481" s="223">
        <f t="shared" si="42"/>
        <v>196876591</v>
      </c>
      <c r="AO481" s="223"/>
      <c r="AP481" s="223"/>
      <c r="AQ481" s="223">
        <v>196876591</v>
      </c>
      <c r="AR481" s="223"/>
      <c r="AS481" s="223"/>
      <c r="AT481" s="223"/>
      <c r="AU481" s="223"/>
      <c r="AV481" s="223"/>
      <c r="AW481" s="223"/>
      <c r="AX481" s="223">
        <f t="shared" si="44"/>
        <v>216564252</v>
      </c>
      <c r="AY481" s="223"/>
      <c r="AZ481" s="223"/>
      <c r="BA481" s="223">
        <v>216564252</v>
      </c>
      <c r="BB481" s="223"/>
      <c r="BC481" s="223"/>
      <c r="BD481" s="223"/>
      <c r="BE481" s="223"/>
      <c r="BF481" s="223">
        <v>0</v>
      </c>
      <c r="BG481" s="223"/>
    </row>
    <row r="482" spans="1:59" s="234" customFormat="1" ht="52" hidden="1" x14ac:dyDescent="0.3">
      <c r="A482" s="213">
        <v>479</v>
      </c>
      <c r="B482" s="230" t="str">
        <f>[4]LT!E$7</f>
        <v>LT5. GESTIÓN TERRITORIAL COMPARTIDA PARA UNA BUENA GOBERNANZA</v>
      </c>
      <c r="C482" s="230" t="str">
        <f>[4]LA!F$21</f>
        <v>LA502. VALLE DEL CAUCA: TERRITORIO INTELIGENTE E INNOVADOR</v>
      </c>
      <c r="D482" s="220" t="str">
        <f>[4]Pg!$F$55</f>
        <v>Pg50201. Conocimiento e Innovación en el Sector Público</v>
      </c>
      <c r="E482" s="220" t="s">
        <v>5148</v>
      </c>
      <c r="F482" s="220" t="s">
        <v>5318</v>
      </c>
      <c r="G482" s="220" t="s">
        <v>924</v>
      </c>
      <c r="H482" s="220" t="s">
        <v>4859</v>
      </c>
      <c r="I482" s="220" t="s">
        <v>773</v>
      </c>
      <c r="J482" s="220"/>
      <c r="K482" s="220" t="s">
        <v>85</v>
      </c>
      <c r="L482" s="221">
        <v>0</v>
      </c>
      <c r="M482" s="221">
        <v>2019</v>
      </c>
      <c r="N482" s="224">
        <v>1</v>
      </c>
      <c r="O482" s="221">
        <v>0</v>
      </c>
      <c r="P482" s="221">
        <v>20</v>
      </c>
      <c r="Q482" s="221">
        <v>50</v>
      </c>
      <c r="R482" s="222">
        <v>100</v>
      </c>
      <c r="S482" s="223">
        <f t="shared" si="43"/>
        <v>650000000</v>
      </c>
      <c r="T482" s="223">
        <f t="shared" si="41"/>
        <v>0</v>
      </c>
      <c r="U482" s="223">
        <v>0</v>
      </c>
      <c r="V482" s="223"/>
      <c r="W482" s="223"/>
      <c r="X482" s="223"/>
      <c r="Y482" s="223"/>
      <c r="Z482" s="223"/>
      <c r="AA482" s="223"/>
      <c r="AB482" s="223"/>
      <c r="AC482" s="223"/>
      <c r="AD482" s="223">
        <f t="shared" si="40"/>
        <v>100000000</v>
      </c>
      <c r="AE482" s="223"/>
      <c r="AF482" s="223"/>
      <c r="AG482" s="223"/>
      <c r="AH482" s="223"/>
      <c r="AI482" s="223"/>
      <c r="AJ482" s="223"/>
      <c r="AK482" s="223"/>
      <c r="AL482" s="223">
        <v>100000000</v>
      </c>
      <c r="AM482" s="223"/>
      <c r="AN482" s="223">
        <f t="shared" si="42"/>
        <v>200000000</v>
      </c>
      <c r="AO482" s="223">
        <v>200000000</v>
      </c>
      <c r="AP482" s="223"/>
      <c r="AQ482" s="223"/>
      <c r="AR482" s="223"/>
      <c r="AS482" s="223"/>
      <c r="AT482" s="223"/>
      <c r="AU482" s="223"/>
      <c r="AV482" s="223"/>
      <c r="AW482" s="223"/>
      <c r="AX482" s="223">
        <f t="shared" si="44"/>
        <v>350000000</v>
      </c>
      <c r="AY482" s="223">
        <v>350000000</v>
      </c>
      <c r="AZ482" s="223"/>
      <c r="BA482" s="223"/>
      <c r="BB482" s="223"/>
      <c r="BC482" s="223"/>
      <c r="BD482" s="223"/>
      <c r="BE482" s="223"/>
      <c r="BF482" s="223">
        <v>0</v>
      </c>
      <c r="BG482" s="223"/>
    </row>
    <row r="483" spans="1:59" s="234" customFormat="1" ht="52" hidden="1" x14ac:dyDescent="0.3">
      <c r="A483" s="213">
        <v>480</v>
      </c>
      <c r="B483" s="230" t="str">
        <f>[4]LT!E$7</f>
        <v>LT5. GESTIÓN TERRITORIAL COMPARTIDA PARA UNA BUENA GOBERNANZA</v>
      </c>
      <c r="C483" s="230" t="str">
        <f>[4]LA!F$21</f>
        <v>LA502. VALLE DEL CAUCA: TERRITORIO INTELIGENTE E INNOVADOR</v>
      </c>
      <c r="D483" s="220" t="str">
        <f>[4]Pg!$F$55</f>
        <v>Pg50201. Conocimiento e Innovación en el Sector Público</v>
      </c>
      <c r="E483" s="220" t="s">
        <v>5148</v>
      </c>
      <c r="F483" s="220" t="s">
        <v>5318</v>
      </c>
      <c r="G483" s="220" t="s">
        <v>1829</v>
      </c>
      <c r="H483" s="220" t="s">
        <v>4860</v>
      </c>
      <c r="I483" s="220" t="s">
        <v>484</v>
      </c>
      <c r="J483" s="220"/>
      <c r="K483" s="220" t="s">
        <v>85</v>
      </c>
      <c r="L483" s="221">
        <v>0</v>
      </c>
      <c r="M483" s="221">
        <v>2019</v>
      </c>
      <c r="N483" s="221">
        <v>1</v>
      </c>
      <c r="O483" s="221">
        <v>0</v>
      </c>
      <c r="P483" s="221">
        <v>1</v>
      </c>
      <c r="Q483" s="221">
        <v>1</v>
      </c>
      <c r="R483" s="222">
        <v>1</v>
      </c>
      <c r="S483" s="223">
        <f t="shared" si="43"/>
        <v>61400000</v>
      </c>
      <c r="T483" s="223">
        <f t="shared" si="41"/>
        <v>0</v>
      </c>
      <c r="U483" s="223"/>
      <c r="V483" s="223"/>
      <c r="W483" s="223"/>
      <c r="X483" s="223"/>
      <c r="Y483" s="223"/>
      <c r="Z483" s="223"/>
      <c r="AA483" s="223"/>
      <c r="AB483" s="223"/>
      <c r="AC483" s="223"/>
      <c r="AD483" s="223">
        <f t="shared" si="40"/>
        <v>20000000</v>
      </c>
      <c r="AE483" s="223">
        <v>20000000</v>
      </c>
      <c r="AF483" s="223"/>
      <c r="AG483" s="223"/>
      <c r="AH483" s="223"/>
      <c r="AI483" s="223"/>
      <c r="AJ483" s="223"/>
      <c r="AK483" s="223"/>
      <c r="AL483" s="223"/>
      <c r="AM483" s="223"/>
      <c r="AN483" s="223">
        <f t="shared" si="42"/>
        <v>21400000</v>
      </c>
      <c r="AO483" s="223">
        <f>+AE483*1.07</f>
        <v>21400000</v>
      </c>
      <c r="AP483" s="223"/>
      <c r="AQ483" s="223"/>
      <c r="AR483" s="223"/>
      <c r="AS483" s="223"/>
      <c r="AT483" s="223"/>
      <c r="AU483" s="223"/>
      <c r="AV483" s="223">
        <f>+AL483</f>
        <v>0</v>
      </c>
      <c r="AW483" s="223"/>
      <c r="AX483" s="223">
        <f t="shared" si="44"/>
        <v>20000000</v>
      </c>
      <c r="AY483" s="223">
        <v>20000000</v>
      </c>
      <c r="AZ483" s="223"/>
      <c r="BA483" s="223"/>
      <c r="BB483" s="223"/>
      <c r="BC483" s="223"/>
      <c r="BD483" s="223"/>
      <c r="BE483" s="223"/>
      <c r="BF483" s="223"/>
      <c r="BG483" s="223"/>
    </row>
    <row r="484" spans="1:59" s="234" customFormat="1" ht="52" hidden="1" x14ac:dyDescent="0.3">
      <c r="A484" s="213">
        <v>481</v>
      </c>
      <c r="B484" s="230" t="str">
        <f>[4]LT!E$7</f>
        <v>LT5. GESTIÓN TERRITORIAL COMPARTIDA PARA UNA BUENA GOBERNANZA</v>
      </c>
      <c r="C484" s="230" t="str">
        <f>[4]LA!F$21</f>
        <v>LA502. VALLE DEL CAUCA: TERRITORIO INTELIGENTE E INNOVADOR</v>
      </c>
      <c r="D484" s="220" t="str">
        <f>[4]Pg!$F$55</f>
        <v>Pg50201. Conocimiento e Innovación en el Sector Público</v>
      </c>
      <c r="E484" s="220" t="s">
        <v>5149</v>
      </c>
      <c r="F484" s="220" t="s">
        <v>5318</v>
      </c>
      <c r="G484" s="220" t="s">
        <v>1831</v>
      </c>
      <c r="H484" s="220" t="s">
        <v>4861</v>
      </c>
      <c r="I484" s="220" t="s">
        <v>342</v>
      </c>
      <c r="J484" s="220"/>
      <c r="K484" s="220" t="s">
        <v>77</v>
      </c>
      <c r="L484" s="221">
        <v>1</v>
      </c>
      <c r="M484" s="221">
        <v>2019</v>
      </c>
      <c r="N484" s="221">
        <v>1</v>
      </c>
      <c r="O484" s="221">
        <v>1</v>
      </c>
      <c r="P484" s="221">
        <v>1</v>
      </c>
      <c r="Q484" s="221">
        <v>1</v>
      </c>
      <c r="R484" s="222">
        <v>1</v>
      </c>
      <c r="S484" s="223">
        <f t="shared" si="43"/>
        <v>760500000</v>
      </c>
      <c r="T484" s="223">
        <f t="shared" si="41"/>
        <v>150000000</v>
      </c>
      <c r="U484" s="223"/>
      <c r="V484" s="223"/>
      <c r="W484" s="223"/>
      <c r="X484" s="223"/>
      <c r="Y484" s="223"/>
      <c r="Z484" s="223"/>
      <c r="AA484" s="223"/>
      <c r="AB484" s="223">
        <v>150000000</v>
      </c>
      <c r="AC484" s="223"/>
      <c r="AD484" s="223">
        <f t="shared" si="40"/>
        <v>150000000</v>
      </c>
      <c r="AE484" s="223"/>
      <c r="AF484" s="223"/>
      <c r="AG484" s="223"/>
      <c r="AH484" s="223"/>
      <c r="AI484" s="223"/>
      <c r="AJ484" s="223"/>
      <c r="AK484" s="223"/>
      <c r="AL484" s="223">
        <v>150000000</v>
      </c>
      <c r="AM484" s="223"/>
      <c r="AN484" s="223">
        <f t="shared" si="42"/>
        <v>310500000</v>
      </c>
      <c r="AO484" s="223">
        <f t="shared" ref="AO484:AO486" si="45">+AD484*1.07</f>
        <v>160500000</v>
      </c>
      <c r="AP484" s="223"/>
      <c r="AQ484" s="223"/>
      <c r="AR484" s="223"/>
      <c r="AS484" s="223"/>
      <c r="AT484" s="223"/>
      <c r="AU484" s="223"/>
      <c r="AV484" s="223">
        <v>150000000</v>
      </c>
      <c r="AW484" s="223"/>
      <c r="AX484" s="223">
        <f t="shared" si="44"/>
        <v>150000000</v>
      </c>
      <c r="AY484" s="223"/>
      <c r="AZ484" s="223"/>
      <c r="BA484" s="223"/>
      <c r="BB484" s="223"/>
      <c r="BC484" s="223"/>
      <c r="BD484" s="223"/>
      <c r="BE484" s="223"/>
      <c r="BF484" s="223">
        <v>150000000</v>
      </c>
      <c r="BG484" s="223"/>
    </row>
    <row r="485" spans="1:59" s="234" customFormat="1" ht="52" hidden="1" x14ac:dyDescent="0.3">
      <c r="A485" s="213">
        <v>482</v>
      </c>
      <c r="B485" s="230" t="str">
        <f>[4]LT!E$7</f>
        <v>LT5. GESTIÓN TERRITORIAL COMPARTIDA PARA UNA BUENA GOBERNANZA</v>
      </c>
      <c r="C485" s="230" t="str">
        <f>[4]LA!F$21</f>
        <v>LA502. VALLE DEL CAUCA: TERRITORIO INTELIGENTE E INNOVADOR</v>
      </c>
      <c r="D485" s="220" t="str">
        <f>[4]Pg!$F$55</f>
        <v>Pg50201. Conocimiento e Innovación en el Sector Público</v>
      </c>
      <c r="E485" s="220" t="s">
        <v>5149</v>
      </c>
      <c r="F485" s="220" t="s">
        <v>5318</v>
      </c>
      <c r="G485" s="220" t="s">
        <v>925</v>
      </c>
      <c r="H485" s="220" t="s">
        <v>4862</v>
      </c>
      <c r="I485" s="220" t="s">
        <v>342</v>
      </c>
      <c r="J485" s="220"/>
      <c r="K485" s="220" t="s">
        <v>85</v>
      </c>
      <c r="L485" s="221">
        <v>0</v>
      </c>
      <c r="M485" s="221">
        <v>2019</v>
      </c>
      <c r="N485" s="221">
        <v>1</v>
      </c>
      <c r="O485" s="221">
        <v>0</v>
      </c>
      <c r="P485" s="221">
        <v>1</v>
      </c>
      <c r="Q485" s="221">
        <v>1</v>
      </c>
      <c r="R485" s="222">
        <v>1</v>
      </c>
      <c r="S485" s="223">
        <f t="shared" si="43"/>
        <v>828000000</v>
      </c>
      <c r="T485" s="223">
        <f t="shared" si="41"/>
        <v>0</v>
      </c>
      <c r="U485" s="223">
        <v>0</v>
      </c>
      <c r="V485" s="223"/>
      <c r="W485" s="223"/>
      <c r="X485" s="223"/>
      <c r="Y485" s="223"/>
      <c r="Z485" s="223"/>
      <c r="AA485" s="223"/>
      <c r="AB485" s="223"/>
      <c r="AC485" s="223"/>
      <c r="AD485" s="223">
        <f t="shared" si="40"/>
        <v>400000000</v>
      </c>
      <c r="AE485" s="223">
        <v>200000000</v>
      </c>
      <c r="AF485" s="223"/>
      <c r="AG485" s="223"/>
      <c r="AH485" s="223"/>
      <c r="AI485" s="223"/>
      <c r="AJ485" s="223"/>
      <c r="AK485" s="223"/>
      <c r="AL485" s="223">
        <v>200000000</v>
      </c>
      <c r="AM485" s="223"/>
      <c r="AN485" s="223">
        <f t="shared" si="42"/>
        <v>428000000</v>
      </c>
      <c r="AO485" s="223">
        <f t="shared" si="45"/>
        <v>428000000</v>
      </c>
      <c r="AP485" s="223"/>
      <c r="AQ485" s="223"/>
      <c r="AR485" s="223"/>
      <c r="AS485" s="223"/>
      <c r="AT485" s="223"/>
      <c r="AU485" s="223"/>
      <c r="AV485" s="223"/>
      <c r="AW485" s="223"/>
      <c r="AX485" s="223">
        <f t="shared" si="44"/>
        <v>0</v>
      </c>
      <c r="AY485" s="223"/>
      <c r="AZ485" s="223"/>
      <c r="BA485" s="223"/>
      <c r="BB485" s="223"/>
      <c r="BC485" s="223"/>
      <c r="BD485" s="223"/>
      <c r="BE485" s="223"/>
      <c r="BF485" s="223">
        <v>0</v>
      </c>
      <c r="BG485" s="223"/>
    </row>
    <row r="486" spans="1:59" s="234" customFormat="1" ht="39" hidden="1" x14ac:dyDescent="0.3">
      <c r="A486" s="213">
        <v>483</v>
      </c>
      <c r="B486" s="230" t="str">
        <f>[4]LT!E$7</f>
        <v>LT5. GESTIÓN TERRITORIAL COMPARTIDA PARA UNA BUENA GOBERNANZA</v>
      </c>
      <c r="C486" s="230" t="str">
        <f>[4]LA!F$21</f>
        <v>LA502. VALLE DEL CAUCA: TERRITORIO INTELIGENTE E INNOVADOR</v>
      </c>
      <c r="D486" s="220" t="str">
        <f>[4]Pg!$F$55</f>
        <v>Pg50201. Conocimiento e Innovación en el Sector Público</v>
      </c>
      <c r="E486" s="220" t="s">
        <v>5149</v>
      </c>
      <c r="F486" s="220" t="s">
        <v>5318</v>
      </c>
      <c r="G486" s="220" t="s">
        <v>926</v>
      </c>
      <c r="H486" s="220" t="s">
        <v>4863</v>
      </c>
      <c r="I486" s="220" t="s">
        <v>342</v>
      </c>
      <c r="J486" s="220"/>
      <c r="K486" s="220" t="s">
        <v>85</v>
      </c>
      <c r="L486" s="221">
        <v>0</v>
      </c>
      <c r="M486" s="221">
        <v>2019</v>
      </c>
      <c r="N486" s="221">
        <v>1</v>
      </c>
      <c r="O486" s="221">
        <v>0</v>
      </c>
      <c r="P486" s="221">
        <v>1</v>
      </c>
      <c r="Q486" s="221">
        <v>1</v>
      </c>
      <c r="R486" s="222">
        <v>1</v>
      </c>
      <c r="S486" s="223">
        <f t="shared" si="43"/>
        <v>414000000</v>
      </c>
      <c r="T486" s="223">
        <f t="shared" si="41"/>
        <v>0</v>
      </c>
      <c r="U486" s="223">
        <v>0</v>
      </c>
      <c r="V486" s="223"/>
      <c r="W486" s="223"/>
      <c r="X486" s="223"/>
      <c r="Y486" s="223"/>
      <c r="Z486" s="223"/>
      <c r="AA486" s="223"/>
      <c r="AB486" s="223"/>
      <c r="AC486" s="223"/>
      <c r="AD486" s="223">
        <f t="shared" si="40"/>
        <v>200000000</v>
      </c>
      <c r="AE486" s="223"/>
      <c r="AF486" s="223"/>
      <c r="AG486" s="223"/>
      <c r="AH486" s="223"/>
      <c r="AI486" s="223"/>
      <c r="AJ486" s="223"/>
      <c r="AK486" s="223"/>
      <c r="AL486" s="223">
        <v>200000000</v>
      </c>
      <c r="AM486" s="223"/>
      <c r="AN486" s="223">
        <f t="shared" si="42"/>
        <v>214000000</v>
      </c>
      <c r="AO486" s="223">
        <f t="shared" si="45"/>
        <v>214000000</v>
      </c>
      <c r="AP486" s="223"/>
      <c r="AQ486" s="223"/>
      <c r="AR486" s="223"/>
      <c r="AS486" s="223"/>
      <c r="AT486" s="223"/>
      <c r="AU486" s="223"/>
      <c r="AV486" s="223"/>
      <c r="AW486" s="223"/>
      <c r="AX486" s="223">
        <f t="shared" si="44"/>
        <v>0</v>
      </c>
      <c r="AY486" s="223"/>
      <c r="AZ486" s="223"/>
      <c r="BA486" s="223"/>
      <c r="BB486" s="223"/>
      <c r="BC486" s="223"/>
      <c r="BD486" s="223"/>
      <c r="BE486" s="223"/>
      <c r="BF486" s="223">
        <v>0</v>
      </c>
      <c r="BG486" s="223"/>
    </row>
    <row r="487" spans="1:59" s="234" customFormat="1" ht="52" hidden="1" x14ac:dyDescent="0.3">
      <c r="A487" s="213">
        <v>484</v>
      </c>
      <c r="B487" s="230" t="str">
        <f>[4]LT!E$7</f>
        <v>LT5. GESTIÓN TERRITORIAL COMPARTIDA PARA UNA BUENA GOBERNANZA</v>
      </c>
      <c r="C487" s="230" t="str">
        <f>[4]LA!F$21</f>
        <v>LA502. VALLE DEL CAUCA: TERRITORIO INTELIGENTE E INNOVADOR</v>
      </c>
      <c r="D487" s="220" t="str">
        <f>[4]Pg!$F$55</f>
        <v>Pg50201. Conocimiento e Innovación en el Sector Público</v>
      </c>
      <c r="E487" s="220" t="s">
        <v>5149</v>
      </c>
      <c r="F487" s="220" t="s">
        <v>5318</v>
      </c>
      <c r="G487" s="220" t="s">
        <v>927</v>
      </c>
      <c r="H487" s="220" t="s">
        <v>4864</v>
      </c>
      <c r="I487" s="220" t="s">
        <v>342</v>
      </c>
      <c r="J487" s="220"/>
      <c r="K487" s="220" t="s">
        <v>85</v>
      </c>
      <c r="L487" s="221">
        <v>0</v>
      </c>
      <c r="M487" s="221">
        <v>2019</v>
      </c>
      <c r="N487" s="221">
        <v>3</v>
      </c>
      <c r="O487" s="221">
        <v>0</v>
      </c>
      <c r="P487" s="221">
        <v>1</v>
      </c>
      <c r="Q487" s="221">
        <v>2</v>
      </c>
      <c r="R487" s="222">
        <v>3</v>
      </c>
      <c r="S487" s="223">
        <f t="shared" si="43"/>
        <v>450000000</v>
      </c>
      <c r="T487" s="223">
        <f t="shared" si="41"/>
        <v>0</v>
      </c>
      <c r="U487" s="223">
        <v>0</v>
      </c>
      <c r="V487" s="223"/>
      <c r="W487" s="223"/>
      <c r="X487" s="223"/>
      <c r="Y487" s="223"/>
      <c r="Z487" s="223"/>
      <c r="AA487" s="223"/>
      <c r="AB487" s="223"/>
      <c r="AC487" s="223"/>
      <c r="AD487" s="223">
        <f t="shared" si="40"/>
        <v>150000000</v>
      </c>
      <c r="AE487" s="223"/>
      <c r="AF487" s="223"/>
      <c r="AG487" s="223"/>
      <c r="AH487" s="223"/>
      <c r="AI487" s="223"/>
      <c r="AJ487" s="223"/>
      <c r="AK487" s="223"/>
      <c r="AL487" s="223">
        <v>150000000</v>
      </c>
      <c r="AM487" s="223"/>
      <c r="AN487" s="223">
        <f t="shared" si="42"/>
        <v>150000000</v>
      </c>
      <c r="AO487" s="223"/>
      <c r="AP487" s="223"/>
      <c r="AQ487" s="223"/>
      <c r="AR487" s="223"/>
      <c r="AS487" s="223"/>
      <c r="AT487" s="223"/>
      <c r="AU487" s="223"/>
      <c r="AV487" s="223">
        <v>150000000</v>
      </c>
      <c r="AW487" s="223"/>
      <c r="AX487" s="223">
        <f t="shared" si="44"/>
        <v>150000000</v>
      </c>
      <c r="AY487" s="223"/>
      <c r="AZ487" s="223"/>
      <c r="BA487" s="223"/>
      <c r="BB487" s="223"/>
      <c r="BC487" s="223"/>
      <c r="BD487" s="223"/>
      <c r="BE487" s="223"/>
      <c r="BF487" s="223">
        <v>150000000</v>
      </c>
      <c r="BG487" s="223"/>
    </row>
    <row r="488" spans="1:59" s="234" customFormat="1" ht="39" hidden="1" x14ac:dyDescent="0.3">
      <c r="A488" s="213">
        <v>485</v>
      </c>
      <c r="B488" s="230" t="str">
        <f>[4]LT!E$7</f>
        <v>LT5. GESTIÓN TERRITORIAL COMPARTIDA PARA UNA BUENA GOBERNANZA</v>
      </c>
      <c r="C488" s="230" t="str">
        <f>[4]LA!F$21</f>
        <v>LA502. VALLE DEL CAUCA: TERRITORIO INTELIGENTE E INNOVADOR</v>
      </c>
      <c r="D488" s="220" t="str">
        <f>[4]Pg!$F$55</f>
        <v>Pg50201. Conocimiento e Innovación en el Sector Público</v>
      </c>
      <c r="E488" s="220" t="s">
        <v>5149</v>
      </c>
      <c r="F488" s="220" t="s">
        <v>5318</v>
      </c>
      <c r="G488" s="220" t="s">
        <v>928</v>
      </c>
      <c r="H488" s="220" t="s">
        <v>4865</v>
      </c>
      <c r="I488" s="220" t="s">
        <v>342</v>
      </c>
      <c r="J488" s="220"/>
      <c r="K488" s="220" t="s">
        <v>77</v>
      </c>
      <c r="L488" s="221">
        <v>1</v>
      </c>
      <c r="M488" s="221">
        <v>2019</v>
      </c>
      <c r="N488" s="221">
        <v>1</v>
      </c>
      <c r="O488" s="221">
        <v>1</v>
      </c>
      <c r="P488" s="221">
        <v>1</v>
      </c>
      <c r="Q488" s="221">
        <v>1</v>
      </c>
      <c r="R488" s="222">
        <v>1</v>
      </c>
      <c r="S488" s="223">
        <f t="shared" si="43"/>
        <v>325660120</v>
      </c>
      <c r="T488" s="223">
        <f t="shared" si="41"/>
        <v>80000000</v>
      </c>
      <c r="U488" s="223">
        <v>80000000</v>
      </c>
      <c r="V488" s="223"/>
      <c r="W488" s="223"/>
      <c r="X488" s="223"/>
      <c r="Y488" s="223"/>
      <c r="Z488" s="223"/>
      <c r="AA488" s="223"/>
      <c r="AB488" s="223"/>
      <c r="AC488" s="223"/>
      <c r="AD488" s="223">
        <f t="shared" si="40"/>
        <v>80000000</v>
      </c>
      <c r="AE488" s="223">
        <v>80000000</v>
      </c>
      <c r="AF488" s="223"/>
      <c r="AG488" s="223"/>
      <c r="AH488" s="223"/>
      <c r="AI488" s="223"/>
      <c r="AJ488" s="223"/>
      <c r="AK488" s="223"/>
      <c r="AL488" s="223"/>
      <c r="AM488" s="223"/>
      <c r="AN488" s="223">
        <f t="shared" si="42"/>
        <v>80000000</v>
      </c>
      <c r="AO488" s="223">
        <v>80000000</v>
      </c>
      <c r="AP488" s="223"/>
      <c r="AQ488" s="223"/>
      <c r="AR488" s="223"/>
      <c r="AS488" s="223"/>
      <c r="AT488" s="223"/>
      <c r="AU488" s="223"/>
      <c r="AV488" s="223"/>
      <c r="AW488" s="223"/>
      <c r="AX488" s="223">
        <f t="shared" si="44"/>
        <v>85660120</v>
      </c>
      <c r="AY488" s="223">
        <v>85660120</v>
      </c>
      <c r="AZ488" s="223"/>
      <c r="BA488" s="223"/>
      <c r="BB488" s="223"/>
      <c r="BC488" s="223"/>
      <c r="BD488" s="223"/>
      <c r="BE488" s="223"/>
      <c r="BF488" s="223">
        <v>0</v>
      </c>
      <c r="BG488" s="223"/>
    </row>
    <row r="489" spans="1:59" s="234" customFormat="1" ht="52" hidden="1" x14ac:dyDescent="0.3">
      <c r="A489" s="213">
        <v>486</v>
      </c>
      <c r="B489" s="230" t="str">
        <f>[4]LT!E$7</f>
        <v>LT5. GESTIÓN TERRITORIAL COMPARTIDA PARA UNA BUENA GOBERNANZA</v>
      </c>
      <c r="C489" s="230" t="str">
        <f>[4]LA!F$21</f>
        <v>LA502. VALLE DEL CAUCA: TERRITORIO INTELIGENTE E INNOVADOR</v>
      </c>
      <c r="D489" s="220" t="str">
        <f>[4]Pg!$F$55</f>
        <v>Pg50201. Conocimiento e Innovación en el Sector Público</v>
      </c>
      <c r="E489" s="220" t="s">
        <v>5149</v>
      </c>
      <c r="F489" s="220" t="s">
        <v>5318</v>
      </c>
      <c r="G489" s="220" t="s">
        <v>930</v>
      </c>
      <c r="H489" s="220" t="s">
        <v>4866</v>
      </c>
      <c r="I489" s="220" t="s">
        <v>187</v>
      </c>
      <c r="J489" s="220"/>
      <c r="K489" s="220" t="s">
        <v>85</v>
      </c>
      <c r="L489" s="221">
        <v>0</v>
      </c>
      <c r="M489" s="221">
        <v>2019</v>
      </c>
      <c r="N489" s="221">
        <v>1</v>
      </c>
      <c r="O489" s="221">
        <v>1</v>
      </c>
      <c r="P489" s="221">
        <v>1</v>
      </c>
      <c r="Q489" s="221">
        <v>1</v>
      </c>
      <c r="R489" s="222">
        <v>1</v>
      </c>
      <c r="S489" s="223">
        <f t="shared" si="43"/>
        <v>39482000</v>
      </c>
      <c r="T489" s="223">
        <f t="shared" si="41"/>
        <v>20000000</v>
      </c>
      <c r="U489" s="223">
        <v>20000000</v>
      </c>
      <c r="V489" s="223"/>
      <c r="W489" s="223"/>
      <c r="X489" s="223"/>
      <c r="Y489" s="223"/>
      <c r="Z489" s="223"/>
      <c r="AA489" s="223"/>
      <c r="AB489" s="223"/>
      <c r="AC489" s="223"/>
      <c r="AD489" s="223">
        <f t="shared" si="40"/>
        <v>6000000</v>
      </c>
      <c r="AE489" s="223">
        <v>6000000</v>
      </c>
      <c r="AF489" s="223"/>
      <c r="AG489" s="223"/>
      <c r="AH489" s="223"/>
      <c r="AI489" s="223"/>
      <c r="AJ489" s="223"/>
      <c r="AK489" s="223"/>
      <c r="AL489" s="223"/>
      <c r="AM489" s="223"/>
      <c r="AN489" s="223">
        <f t="shared" si="42"/>
        <v>6420000</v>
      </c>
      <c r="AO489" s="223">
        <v>6420000</v>
      </c>
      <c r="AP489" s="223"/>
      <c r="AQ489" s="223"/>
      <c r="AR489" s="223"/>
      <c r="AS489" s="223"/>
      <c r="AT489" s="223"/>
      <c r="AU489" s="223"/>
      <c r="AV489" s="223"/>
      <c r="AW489" s="223"/>
      <c r="AX489" s="223">
        <f t="shared" si="44"/>
        <v>7062000</v>
      </c>
      <c r="AY489" s="223">
        <v>7062000</v>
      </c>
      <c r="AZ489" s="223"/>
      <c r="BA489" s="223"/>
      <c r="BB489" s="223"/>
      <c r="BC489" s="223"/>
      <c r="BD489" s="223"/>
      <c r="BE489" s="223"/>
      <c r="BF489" s="223">
        <v>0</v>
      </c>
      <c r="BG489" s="223"/>
    </row>
    <row r="490" spans="1:59" s="234" customFormat="1" ht="52" hidden="1" x14ac:dyDescent="0.3">
      <c r="A490" s="213">
        <v>487</v>
      </c>
      <c r="B490" s="230" t="str">
        <f>[4]LT!E$7</f>
        <v>LT5. GESTIÓN TERRITORIAL COMPARTIDA PARA UNA BUENA GOBERNANZA</v>
      </c>
      <c r="C490" s="230" t="str">
        <f>[4]LA!F$21</f>
        <v>LA502. VALLE DEL CAUCA: TERRITORIO INTELIGENTE E INNOVADOR</v>
      </c>
      <c r="D490" s="220" t="str">
        <f>[4]Pg!$F$55</f>
        <v>Pg50201. Conocimiento e Innovación en el Sector Público</v>
      </c>
      <c r="E490" s="220" t="s">
        <v>5149</v>
      </c>
      <c r="F490" s="220" t="s">
        <v>5318</v>
      </c>
      <c r="G490" s="220" t="s">
        <v>932</v>
      </c>
      <c r="H490" s="220" t="s">
        <v>4867</v>
      </c>
      <c r="I490" s="220" t="s">
        <v>187</v>
      </c>
      <c r="J490" s="220"/>
      <c r="K490" s="220" t="s">
        <v>85</v>
      </c>
      <c r="L490" s="221">
        <v>0</v>
      </c>
      <c r="M490" s="221">
        <v>2019</v>
      </c>
      <c r="N490" s="224">
        <v>1</v>
      </c>
      <c r="O490" s="221">
        <v>100</v>
      </c>
      <c r="P490" s="221">
        <v>100</v>
      </c>
      <c r="Q490" s="221">
        <v>100</v>
      </c>
      <c r="R490" s="222">
        <v>100</v>
      </c>
      <c r="S490" s="223">
        <f t="shared" si="43"/>
        <v>789640000</v>
      </c>
      <c r="T490" s="223">
        <f t="shared" si="41"/>
        <v>400000000</v>
      </c>
      <c r="U490" s="223">
        <v>400000000</v>
      </c>
      <c r="V490" s="223"/>
      <c r="W490" s="223"/>
      <c r="X490" s="223"/>
      <c r="Y490" s="223"/>
      <c r="Z490" s="223"/>
      <c r="AA490" s="223"/>
      <c r="AB490" s="223"/>
      <c r="AC490" s="223"/>
      <c r="AD490" s="223">
        <f t="shared" si="40"/>
        <v>120000000</v>
      </c>
      <c r="AE490" s="223">
        <v>120000000</v>
      </c>
      <c r="AF490" s="223"/>
      <c r="AG490" s="223"/>
      <c r="AH490" s="223"/>
      <c r="AI490" s="223"/>
      <c r="AJ490" s="223"/>
      <c r="AK490" s="223"/>
      <c r="AL490" s="223"/>
      <c r="AM490" s="223"/>
      <c r="AN490" s="223">
        <f t="shared" si="42"/>
        <v>128400000</v>
      </c>
      <c r="AO490" s="223">
        <v>128400000</v>
      </c>
      <c r="AP490" s="223"/>
      <c r="AQ490" s="223"/>
      <c r="AR490" s="223"/>
      <c r="AS490" s="223"/>
      <c r="AT490" s="223"/>
      <c r="AU490" s="223"/>
      <c r="AV490" s="223"/>
      <c r="AW490" s="223"/>
      <c r="AX490" s="223">
        <f t="shared" si="44"/>
        <v>141240000</v>
      </c>
      <c r="AY490" s="223">
        <v>141240000</v>
      </c>
      <c r="AZ490" s="223"/>
      <c r="BA490" s="223"/>
      <c r="BB490" s="223"/>
      <c r="BC490" s="223"/>
      <c r="BD490" s="223"/>
      <c r="BE490" s="223"/>
      <c r="BF490" s="223">
        <v>0</v>
      </c>
      <c r="BG490" s="223"/>
    </row>
    <row r="491" spans="1:59" s="234" customFormat="1" ht="65" hidden="1" x14ac:dyDescent="0.3">
      <c r="A491" s="213">
        <v>488</v>
      </c>
      <c r="B491" s="230" t="str">
        <f>[4]LT!E$7</f>
        <v>LT5. GESTIÓN TERRITORIAL COMPARTIDA PARA UNA BUENA GOBERNANZA</v>
      </c>
      <c r="C491" s="230" t="str">
        <f>[4]LA!F$21</f>
        <v>LA502. VALLE DEL CAUCA: TERRITORIO INTELIGENTE E INNOVADOR</v>
      </c>
      <c r="D491" s="220" t="str">
        <f>[4]Pg!$F$56</f>
        <v>Pg50202. Transformación Digital</v>
      </c>
      <c r="E491" s="220" t="s">
        <v>5150</v>
      </c>
      <c r="F491" s="220" t="s">
        <v>5319</v>
      </c>
      <c r="G491" s="220" t="s">
        <v>935</v>
      </c>
      <c r="H491" s="220" t="s">
        <v>4868</v>
      </c>
      <c r="I491" s="220" t="s">
        <v>936</v>
      </c>
      <c r="J491" s="220"/>
      <c r="K491" s="220" t="s">
        <v>85</v>
      </c>
      <c r="L491" s="221">
        <v>0</v>
      </c>
      <c r="M491" s="221">
        <v>2019</v>
      </c>
      <c r="N491" s="221">
        <v>208</v>
      </c>
      <c r="O491" s="221">
        <v>0</v>
      </c>
      <c r="P491" s="221">
        <v>70</v>
      </c>
      <c r="Q491" s="221">
        <v>140</v>
      </c>
      <c r="R491" s="222">
        <v>208</v>
      </c>
      <c r="S491" s="223">
        <f t="shared" si="43"/>
        <v>2510000000</v>
      </c>
      <c r="T491" s="223">
        <f t="shared" si="41"/>
        <v>0</v>
      </c>
      <c r="U491" s="223"/>
      <c r="V491" s="223"/>
      <c r="W491" s="223"/>
      <c r="X491" s="223"/>
      <c r="Y491" s="223"/>
      <c r="Z491" s="223"/>
      <c r="AA491" s="223"/>
      <c r="AB491" s="223"/>
      <c r="AC491" s="223"/>
      <c r="AD491" s="223">
        <f t="shared" si="40"/>
        <v>837000000</v>
      </c>
      <c r="AE491" s="223"/>
      <c r="AF491" s="223"/>
      <c r="AG491" s="223"/>
      <c r="AH491" s="223"/>
      <c r="AI491" s="223"/>
      <c r="AJ491" s="223"/>
      <c r="AK491" s="223"/>
      <c r="AL491" s="223">
        <v>837000000</v>
      </c>
      <c r="AM491" s="223"/>
      <c r="AN491" s="223">
        <f t="shared" si="42"/>
        <v>837000000</v>
      </c>
      <c r="AO491" s="223"/>
      <c r="AP491" s="223"/>
      <c r="AQ491" s="223"/>
      <c r="AR491" s="223"/>
      <c r="AS491" s="223"/>
      <c r="AT491" s="223"/>
      <c r="AU491" s="223"/>
      <c r="AV491" s="223">
        <v>837000000</v>
      </c>
      <c r="AW491" s="223"/>
      <c r="AX491" s="223">
        <f t="shared" si="44"/>
        <v>836000000</v>
      </c>
      <c r="AY491" s="223"/>
      <c r="AZ491" s="223"/>
      <c r="BA491" s="223"/>
      <c r="BB491" s="223"/>
      <c r="BC491" s="223"/>
      <c r="BD491" s="223"/>
      <c r="BE491" s="223"/>
      <c r="BF491" s="223">
        <v>836000000</v>
      </c>
      <c r="BG491" s="223"/>
    </row>
    <row r="492" spans="1:59" s="234" customFormat="1" ht="65" hidden="1" x14ac:dyDescent="0.3">
      <c r="A492" s="213">
        <v>489</v>
      </c>
      <c r="B492" s="230" t="str">
        <f>[4]LT!E$7</f>
        <v>LT5. GESTIÓN TERRITORIAL COMPARTIDA PARA UNA BUENA GOBERNANZA</v>
      </c>
      <c r="C492" s="230" t="str">
        <f>[4]LA!F$21</f>
        <v>LA502. VALLE DEL CAUCA: TERRITORIO INTELIGENTE E INNOVADOR</v>
      </c>
      <c r="D492" s="220" t="str">
        <f>[4]Pg!$F$56</f>
        <v>Pg50202. Transformación Digital</v>
      </c>
      <c r="E492" s="220" t="s">
        <v>5150</v>
      </c>
      <c r="F492" s="220" t="s">
        <v>5319</v>
      </c>
      <c r="G492" s="220" t="s">
        <v>937</v>
      </c>
      <c r="H492" s="220" t="s">
        <v>4869</v>
      </c>
      <c r="I492" s="220" t="s">
        <v>936</v>
      </c>
      <c r="J492" s="220"/>
      <c r="K492" s="220" t="s">
        <v>85</v>
      </c>
      <c r="L492" s="221">
        <v>145</v>
      </c>
      <c r="M492" s="221">
        <v>2019</v>
      </c>
      <c r="N492" s="221">
        <v>395</v>
      </c>
      <c r="O492" s="221">
        <v>0</v>
      </c>
      <c r="P492" s="221">
        <v>195</v>
      </c>
      <c r="Q492" s="221">
        <v>345</v>
      </c>
      <c r="R492" s="222">
        <v>395</v>
      </c>
      <c r="S492" s="223">
        <f t="shared" si="43"/>
        <v>2830000000</v>
      </c>
      <c r="T492" s="223">
        <f t="shared" si="41"/>
        <v>0</v>
      </c>
      <c r="U492" s="223"/>
      <c r="V492" s="223"/>
      <c r="W492" s="223"/>
      <c r="X492" s="223"/>
      <c r="Y492" s="223"/>
      <c r="Z492" s="223"/>
      <c r="AA492" s="223"/>
      <c r="AB492" s="223"/>
      <c r="AC492" s="223"/>
      <c r="AD492" s="223">
        <f t="shared" si="40"/>
        <v>1000000000</v>
      </c>
      <c r="AE492" s="223"/>
      <c r="AF492" s="223"/>
      <c r="AG492" s="223"/>
      <c r="AH492" s="223"/>
      <c r="AI492" s="223"/>
      <c r="AJ492" s="223"/>
      <c r="AK492" s="223"/>
      <c r="AL492" s="223">
        <v>1000000000</v>
      </c>
      <c r="AM492" s="223"/>
      <c r="AN492" s="223">
        <f t="shared" si="42"/>
        <v>1000000000</v>
      </c>
      <c r="AO492" s="223"/>
      <c r="AP492" s="223"/>
      <c r="AQ492" s="223"/>
      <c r="AR492" s="223"/>
      <c r="AS492" s="223"/>
      <c r="AT492" s="223"/>
      <c r="AU492" s="223"/>
      <c r="AV492" s="223">
        <v>1000000000</v>
      </c>
      <c r="AW492" s="223"/>
      <c r="AX492" s="223">
        <f t="shared" si="44"/>
        <v>830000000</v>
      </c>
      <c r="AY492" s="223"/>
      <c r="AZ492" s="223"/>
      <c r="BA492" s="223"/>
      <c r="BB492" s="223"/>
      <c r="BC492" s="223"/>
      <c r="BD492" s="223"/>
      <c r="BE492" s="223"/>
      <c r="BF492" s="223">
        <v>830000000</v>
      </c>
      <c r="BG492" s="223"/>
    </row>
    <row r="493" spans="1:59" s="234" customFormat="1" ht="143" hidden="1" x14ac:dyDescent="0.3">
      <c r="A493" s="213">
        <v>490</v>
      </c>
      <c r="B493" s="230" t="str">
        <f>[4]LT!E$7</f>
        <v>LT5. GESTIÓN TERRITORIAL COMPARTIDA PARA UNA BUENA GOBERNANZA</v>
      </c>
      <c r="C493" s="230" t="str">
        <f>[4]LA!F$21</f>
        <v>LA502. VALLE DEL CAUCA: TERRITORIO INTELIGENTE E INNOVADOR</v>
      </c>
      <c r="D493" s="220" t="str">
        <f>[4]Pg!$F$56</f>
        <v>Pg50202. Transformación Digital</v>
      </c>
      <c r="E493" s="220" t="s">
        <v>5150</v>
      </c>
      <c r="F493" s="220" t="s">
        <v>5319</v>
      </c>
      <c r="G493" s="220" t="s">
        <v>939</v>
      </c>
      <c r="H493" s="220" t="s">
        <v>4870</v>
      </c>
      <c r="I493" s="220" t="s">
        <v>936</v>
      </c>
      <c r="J493" s="220"/>
      <c r="K493" s="220" t="s">
        <v>85</v>
      </c>
      <c r="L493" s="221">
        <v>0</v>
      </c>
      <c r="M493" s="221">
        <v>2019</v>
      </c>
      <c r="N493" s="221">
        <v>4</v>
      </c>
      <c r="O493" s="221">
        <v>0</v>
      </c>
      <c r="P493" s="221">
        <v>2</v>
      </c>
      <c r="Q493" s="221">
        <v>4</v>
      </c>
      <c r="R493" s="222">
        <v>4</v>
      </c>
      <c r="S493" s="223">
        <f t="shared" si="43"/>
        <v>1100000000</v>
      </c>
      <c r="T493" s="223">
        <f t="shared" si="41"/>
        <v>0</v>
      </c>
      <c r="U493" s="223"/>
      <c r="V493" s="223"/>
      <c r="W493" s="223"/>
      <c r="X493" s="223"/>
      <c r="Y493" s="223"/>
      <c r="Z493" s="223"/>
      <c r="AA493" s="223"/>
      <c r="AB493" s="223"/>
      <c r="AC493" s="223"/>
      <c r="AD493" s="223">
        <f t="shared" si="40"/>
        <v>550000000</v>
      </c>
      <c r="AE493" s="223"/>
      <c r="AF493" s="223"/>
      <c r="AG493" s="223"/>
      <c r="AH493" s="223"/>
      <c r="AI493" s="223"/>
      <c r="AJ493" s="223"/>
      <c r="AK493" s="223"/>
      <c r="AL493" s="223">
        <v>550000000</v>
      </c>
      <c r="AM493" s="223"/>
      <c r="AN493" s="223">
        <f t="shared" si="42"/>
        <v>550000000</v>
      </c>
      <c r="AO493" s="223"/>
      <c r="AP493" s="223"/>
      <c r="AQ493" s="223"/>
      <c r="AR493" s="223"/>
      <c r="AS493" s="223"/>
      <c r="AT493" s="223"/>
      <c r="AU493" s="223"/>
      <c r="AV493" s="223">
        <v>550000000</v>
      </c>
      <c r="AW493" s="223"/>
      <c r="AX493" s="223">
        <f t="shared" si="44"/>
        <v>0</v>
      </c>
      <c r="AY493" s="223"/>
      <c r="AZ493" s="223"/>
      <c r="BA493" s="223"/>
      <c r="BB493" s="223"/>
      <c r="BC493" s="223"/>
      <c r="BD493" s="223"/>
      <c r="BE493" s="223"/>
      <c r="BF493" s="223">
        <v>0</v>
      </c>
      <c r="BG493" s="223"/>
    </row>
    <row r="494" spans="1:59" s="234" customFormat="1" ht="104" hidden="1" x14ac:dyDescent="0.3">
      <c r="A494" s="213">
        <v>491</v>
      </c>
      <c r="B494" s="230" t="str">
        <f>[4]LT!E$7</f>
        <v>LT5. GESTIÓN TERRITORIAL COMPARTIDA PARA UNA BUENA GOBERNANZA</v>
      </c>
      <c r="C494" s="230" t="str">
        <f>[4]LA!F$21</f>
        <v>LA502. VALLE DEL CAUCA: TERRITORIO INTELIGENTE E INNOVADOR</v>
      </c>
      <c r="D494" s="220" t="str">
        <f>[4]Pg!$F$56</f>
        <v>Pg50202. Transformación Digital</v>
      </c>
      <c r="E494" s="220" t="s">
        <v>5151</v>
      </c>
      <c r="F494" s="220" t="s">
        <v>5320</v>
      </c>
      <c r="G494" s="220" t="s">
        <v>1469</v>
      </c>
      <c r="H494" s="220" t="s">
        <v>4871</v>
      </c>
      <c r="I494" s="230" t="s">
        <v>936</v>
      </c>
      <c r="J494" s="230"/>
      <c r="K494" s="230" t="s">
        <v>77</v>
      </c>
      <c r="L494" s="231">
        <v>5</v>
      </c>
      <c r="M494" s="231">
        <v>2019</v>
      </c>
      <c r="N494" s="231">
        <v>5</v>
      </c>
      <c r="O494" s="231">
        <v>5</v>
      </c>
      <c r="P494" s="231">
        <v>5</v>
      </c>
      <c r="Q494" s="231">
        <v>5</v>
      </c>
      <c r="R494" s="232">
        <v>5</v>
      </c>
      <c r="S494" s="223">
        <f t="shared" si="43"/>
        <v>7974649000</v>
      </c>
      <c r="T494" s="223">
        <f t="shared" si="41"/>
        <v>2502649000</v>
      </c>
      <c r="U494" s="223">
        <f>1150000000+2649000+1350000000</f>
        <v>2502649000</v>
      </c>
      <c r="V494" s="223"/>
      <c r="W494" s="223"/>
      <c r="X494" s="223"/>
      <c r="Y494" s="223"/>
      <c r="Z494" s="223"/>
      <c r="AA494" s="223"/>
      <c r="AB494" s="223"/>
      <c r="AC494" s="223"/>
      <c r="AD494" s="223">
        <f t="shared" si="40"/>
        <v>2420000000</v>
      </c>
      <c r="AE494" s="223">
        <v>1010000000</v>
      </c>
      <c r="AF494" s="223"/>
      <c r="AG494" s="223"/>
      <c r="AH494" s="223"/>
      <c r="AI494" s="223"/>
      <c r="AJ494" s="223"/>
      <c r="AK494" s="223"/>
      <c r="AL494" s="223">
        <v>1410000000</v>
      </c>
      <c r="AM494" s="223"/>
      <c r="AN494" s="223">
        <f t="shared" si="42"/>
        <v>2552000000</v>
      </c>
      <c r="AO494" s="223">
        <v>1076000000</v>
      </c>
      <c r="AP494" s="223"/>
      <c r="AQ494" s="223"/>
      <c r="AR494" s="223"/>
      <c r="AS494" s="223"/>
      <c r="AT494" s="223"/>
      <c r="AU494" s="223"/>
      <c r="AV494" s="223">
        <v>1476000000</v>
      </c>
      <c r="AW494" s="223"/>
      <c r="AX494" s="223">
        <f t="shared" si="44"/>
        <v>500000000</v>
      </c>
      <c r="AY494" s="223">
        <v>500000000</v>
      </c>
      <c r="AZ494" s="223"/>
      <c r="BA494" s="223"/>
      <c r="BB494" s="223"/>
      <c r="BC494" s="223"/>
      <c r="BD494" s="223"/>
      <c r="BE494" s="223"/>
      <c r="BF494" s="223">
        <v>0</v>
      </c>
      <c r="BG494" s="223"/>
    </row>
    <row r="495" spans="1:59" s="234" customFormat="1" ht="91" hidden="1" x14ac:dyDescent="0.3">
      <c r="A495" s="213">
        <v>492</v>
      </c>
      <c r="B495" s="230" t="str">
        <f>[4]LT!E$7</f>
        <v>LT5. GESTIÓN TERRITORIAL COMPARTIDA PARA UNA BUENA GOBERNANZA</v>
      </c>
      <c r="C495" s="230" t="str">
        <f>[4]LA!F$21</f>
        <v>LA502. VALLE DEL CAUCA: TERRITORIO INTELIGENTE E INNOVADOR</v>
      </c>
      <c r="D495" s="220" t="str">
        <f>[4]Pg!$F$56</f>
        <v>Pg50202. Transformación Digital</v>
      </c>
      <c r="E495" s="220" t="s">
        <v>5151</v>
      </c>
      <c r="F495" s="220" t="s">
        <v>5320</v>
      </c>
      <c r="G495" s="220" t="s">
        <v>1470</v>
      </c>
      <c r="H495" s="220" t="s">
        <v>4872</v>
      </c>
      <c r="I495" s="230" t="s">
        <v>936</v>
      </c>
      <c r="J495" s="230"/>
      <c r="K495" s="230" t="s">
        <v>77</v>
      </c>
      <c r="L495" s="231">
        <v>1</v>
      </c>
      <c r="M495" s="231">
        <v>2019</v>
      </c>
      <c r="N495" s="231">
        <v>1</v>
      </c>
      <c r="O495" s="231">
        <v>1</v>
      </c>
      <c r="P495" s="231">
        <v>1</v>
      </c>
      <c r="Q495" s="231">
        <v>1</v>
      </c>
      <c r="R495" s="232">
        <v>1</v>
      </c>
      <c r="S495" s="223">
        <f t="shared" si="43"/>
        <v>12182352500</v>
      </c>
      <c r="T495" s="223">
        <f t="shared" si="41"/>
        <v>3344000000</v>
      </c>
      <c r="U495" s="223">
        <f>1572000000+1772000000</f>
        <v>3344000000</v>
      </c>
      <c r="V495" s="223"/>
      <c r="W495" s="223"/>
      <c r="X495" s="223"/>
      <c r="Y495" s="223"/>
      <c r="Z495" s="223"/>
      <c r="AA495" s="223"/>
      <c r="AB495" s="223"/>
      <c r="AC495" s="223"/>
      <c r="AD495" s="223">
        <f t="shared" si="40"/>
        <v>2681000000</v>
      </c>
      <c r="AE495" s="223">
        <v>1040500000</v>
      </c>
      <c r="AF495" s="223"/>
      <c r="AG495" s="223"/>
      <c r="AH495" s="223"/>
      <c r="AI495" s="223"/>
      <c r="AJ495" s="223"/>
      <c r="AK495" s="223"/>
      <c r="AL495" s="223">
        <v>1640500000</v>
      </c>
      <c r="AM495" s="223"/>
      <c r="AN495" s="223">
        <f t="shared" si="42"/>
        <v>2745050000</v>
      </c>
      <c r="AO495" s="223">
        <v>1072525000</v>
      </c>
      <c r="AP495" s="223"/>
      <c r="AQ495" s="223"/>
      <c r="AR495" s="223"/>
      <c r="AS495" s="223"/>
      <c r="AT495" s="223"/>
      <c r="AU495" s="223"/>
      <c r="AV495" s="223">
        <v>1672525000</v>
      </c>
      <c r="AW495" s="223"/>
      <c r="AX495" s="223">
        <f t="shared" si="44"/>
        <v>3412302500</v>
      </c>
      <c r="AY495" s="223">
        <v>1706151250</v>
      </c>
      <c r="AZ495" s="223"/>
      <c r="BA495" s="223"/>
      <c r="BB495" s="223"/>
      <c r="BC495" s="223"/>
      <c r="BD495" s="223"/>
      <c r="BE495" s="223"/>
      <c r="BF495" s="223">
        <v>1706151250</v>
      </c>
      <c r="BG495" s="223"/>
    </row>
    <row r="496" spans="1:59" s="234" customFormat="1" ht="52" hidden="1" x14ac:dyDescent="0.3">
      <c r="A496" s="213">
        <v>493</v>
      </c>
      <c r="B496" s="230" t="str">
        <f>[4]LT!E$7</f>
        <v>LT5. GESTIÓN TERRITORIAL COMPARTIDA PARA UNA BUENA GOBERNANZA</v>
      </c>
      <c r="C496" s="220" t="str">
        <f>[4]LA!F$22</f>
        <v>LA503. FORTALECIMIENTO INSTITUCIONAL</v>
      </c>
      <c r="D496" s="220" t="str">
        <f>[4]Pg!$F$57</f>
        <v>Pg50301. Valle del Cauca: Institucionalidad con Resultados</v>
      </c>
      <c r="E496" s="220" t="s">
        <v>5152</v>
      </c>
      <c r="F496" s="220" t="s">
        <v>5321</v>
      </c>
      <c r="G496" s="230" t="s">
        <v>944</v>
      </c>
      <c r="H496" s="220" t="s">
        <v>4873</v>
      </c>
      <c r="I496" s="230" t="s">
        <v>171</v>
      </c>
      <c r="J496" s="230"/>
      <c r="K496" s="230" t="s">
        <v>85</v>
      </c>
      <c r="L496" s="231">
        <v>1</v>
      </c>
      <c r="M496" s="231">
        <v>2019</v>
      </c>
      <c r="N496" s="231">
        <v>1</v>
      </c>
      <c r="O496" s="231">
        <v>0</v>
      </c>
      <c r="P496" s="231">
        <v>0</v>
      </c>
      <c r="Q496" s="231">
        <v>1</v>
      </c>
      <c r="R496" s="232">
        <v>1</v>
      </c>
      <c r="S496" s="223">
        <f t="shared" si="43"/>
        <v>10000000</v>
      </c>
      <c r="T496" s="223">
        <f t="shared" si="41"/>
        <v>0</v>
      </c>
      <c r="U496" s="223"/>
      <c r="V496" s="223"/>
      <c r="W496" s="223"/>
      <c r="X496" s="223"/>
      <c r="Y496" s="223"/>
      <c r="Z496" s="223"/>
      <c r="AA496" s="223"/>
      <c r="AB496" s="223"/>
      <c r="AC496" s="223"/>
      <c r="AD496" s="223">
        <f t="shared" si="40"/>
        <v>0</v>
      </c>
      <c r="AE496" s="223"/>
      <c r="AF496" s="223"/>
      <c r="AG496" s="223"/>
      <c r="AH496" s="223"/>
      <c r="AI496" s="223"/>
      <c r="AJ496" s="223"/>
      <c r="AK496" s="223"/>
      <c r="AL496" s="223"/>
      <c r="AM496" s="223"/>
      <c r="AN496" s="223">
        <f t="shared" si="42"/>
        <v>10000000</v>
      </c>
      <c r="AO496" s="223">
        <v>10000000</v>
      </c>
      <c r="AP496" s="223"/>
      <c r="AQ496" s="223"/>
      <c r="AR496" s="223"/>
      <c r="AS496" s="223"/>
      <c r="AT496" s="223"/>
      <c r="AU496" s="223"/>
      <c r="AV496" s="223"/>
      <c r="AW496" s="223"/>
      <c r="AX496" s="223">
        <f t="shared" si="44"/>
        <v>0</v>
      </c>
      <c r="AY496" s="223"/>
      <c r="AZ496" s="223"/>
      <c r="BA496" s="223"/>
      <c r="BB496" s="223"/>
      <c r="BC496" s="223"/>
      <c r="BD496" s="223"/>
      <c r="BE496" s="223"/>
      <c r="BF496" s="223">
        <v>0</v>
      </c>
      <c r="BG496" s="223"/>
    </row>
    <row r="497" spans="1:59" s="234" customFormat="1" ht="52" hidden="1" x14ac:dyDescent="0.3">
      <c r="A497" s="213">
        <v>494</v>
      </c>
      <c r="B497" s="230" t="str">
        <f>[4]LT!E$7</f>
        <v>LT5. GESTIÓN TERRITORIAL COMPARTIDA PARA UNA BUENA GOBERNANZA</v>
      </c>
      <c r="C497" s="220" t="str">
        <f>[4]LA!F$22</f>
        <v>LA503. FORTALECIMIENTO INSTITUCIONAL</v>
      </c>
      <c r="D497" s="220" t="str">
        <f>[4]Pg!$F$57</f>
        <v>Pg50301. Valle del Cauca: Institucionalidad con Resultados</v>
      </c>
      <c r="E497" s="220" t="s">
        <v>5153</v>
      </c>
      <c r="F497" s="220" t="s">
        <v>5321</v>
      </c>
      <c r="G497" s="220" t="s">
        <v>946</v>
      </c>
      <c r="H497" s="220" t="s">
        <v>4874</v>
      </c>
      <c r="I497" s="220" t="s">
        <v>435</v>
      </c>
      <c r="J497" s="220"/>
      <c r="K497" s="220" t="s">
        <v>77</v>
      </c>
      <c r="L497" s="221">
        <v>1</v>
      </c>
      <c r="M497" s="221">
        <v>2019</v>
      </c>
      <c r="N497" s="221">
        <v>1</v>
      </c>
      <c r="O497" s="221">
        <v>1</v>
      </c>
      <c r="P497" s="221">
        <v>1</v>
      </c>
      <c r="Q497" s="221">
        <v>1</v>
      </c>
      <c r="R497" s="222">
        <v>1</v>
      </c>
      <c r="S497" s="223">
        <f t="shared" si="43"/>
        <v>2893021418.3800001</v>
      </c>
      <c r="T497" s="223">
        <f t="shared" si="41"/>
        <v>665918600</v>
      </c>
      <c r="U497" s="223">
        <v>665918600</v>
      </c>
      <c r="V497" s="223"/>
      <c r="W497" s="223"/>
      <c r="X497" s="223"/>
      <c r="Y497" s="223"/>
      <c r="Z497" s="223"/>
      <c r="AA497" s="223"/>
      <c r="AB497" s="223"/>
      <c r="AC497" s="223"/>
      <c r="AD497" s="223">
        <f t="shared" si="40"/>
        <v>685895540</v>
      </c>
      <c r="AE497" s="223">
        <v>685895540</v>
      </c>
      <c r="AF497" s="223"/>
      <c r="AG497" s="223"/>
      <c r="AH497" s="223"/>
      <c r="AI497" s="223"/>
      <c r="AJ497" s="223"/>
      <c r="AK497" s="223"/>
      <c r="AL497" s="223"/>
      <c r="AM497" s="223"/>
      <c r="AN497" s="223">
        <f t="shared" si="42"/>
        <v>733908227.80000007</v>
      </c>
      <c r="AO497" s="223">
        <v>733908227.80000007</v>
      </c>
      <c r="AP497" s="223"/>
      <c r="AQ497" s="223"/>
      <c r="AR497" s="223"/>
      <c r="AS497" s="223"/>
      <c r="AT497" s="223"/>
      <c r="AU497" s="223"/>
      <c r="AV497" s="223"/>
      <c r="AW497" s="223"/>
      <c r="AX497" s="223">
        <f t="shared" si="44"/>
        <v>807299050.58000016</v>
      </c>
      <c r="AY497" s="223">
        <v>807299050.58000016</v>
      </c>
      <c r="AZ497" s="223"/>
      <c r="BA497" s="223"/>
      <c r="BB497" s="223"/>
      <c r="BC497" s="223"/>
      <c r="BD497" s="223"/>
      <c r="BE497" s="223"/>
      <c r="BF497" s="223">
        <v>0</v>
      </c>
      <c r="BG497" s="223"/>
    </row>
    <row r="498" spans="1:59" s="234" customFormat="1" ht="52" hidden="1" x14ac:dyDescent="0.3">
      <c r="A498" s="213">
        <v>495</v>
      </c>
      <c r="B498" s="230" t="str">
        <f>[4]LT!E$7</f>
        <v>LT5. GESTIÓN TERRITORIAL COMPARTIDA PARA UNA BUENA GOBERNANZA</v>
      </c>
      <c r="C498" s="220" t="str">
        <f>[4]LA!F$22</f>
        <v>LA503. FORTALECIMIENTO INSTITUCIONAL</v>
      </c>
      <c r="D498" s="220" t="str">
        <f>[4]Pg!$F$57</f>
        <v>Pg50301. Valle del Cauca: Institucionalidad con Resultados</v>
      </c>
      <c r="E498" s="220" t="s">
        <v>5153</v>
      </c>
      <c r="F498" s="220" t="s">
        <v>5321</v>
      </c>
      <c r="G498" s="220" t="s">
        <v>948</v>
      </c>
      <c r="H498" s="220" t="s">
        <v>4875</v>
      </c>
      <c r="I498" s="220" t="s">
        <v>435</v>
      </c>
      <c r="J498" s="220"/>
      <c r="K498" s="220" t="s">
        <v>85</v>
      </c>
      <c r="L498" s="221">
        <v>0</v>
      </c>
      <c r="M498" s="221">
        <v>2019</v>
      </c>
      <c r="N498" s="221">
        <v>1</v>
      </c>
      <c r="O498" s="221">
        <v>1</v>
      </c>
      <c r="P498" s="221">
        <v>1</v>
      </c>
      <c r="Q498" s="221">
        <v>1</v>
      </c>
      <c r="R498" s="222">
        <v>1</v>
      </c>
      <c r="S498" s="223">
        <f t="shared" si="43"/>
        <v>4687608007.4499998</v>
      </c>
      <c r="T498" s="223">
        <f t="shared" si="41"/>
        <v>1694545000</v>
      </c>
      <c r="U498" s="223">
        <v>894945000</v>
      </c>
      <c r="V498" s="223"/>
      <c r="W498" s="223"/>
      <c r="X498" s="223"/>
      <c r="Y498" s="223"/>
      <c r="Z498" s="223"/>
      <c r="AA498" s="223"/>
      <c r="AB498" s="223">
        <v>799600000</v>
      </c>
      <c r="AC498" s="223"/>
      <c r="AD498" s="223">
        <f t="shared" si="40"/>
        <v>921793350</v>
      </c>
      <c r="AE498" s="223">
        <v>921793350</v>
      </c>
      <c r="AF498" s="223"/>
      <c r="AG498" s="223"/>
      <c r="AH498" s="223"/>
      <c r="AI498" s="223"/>
      <c r="AJ498" s="223"/>
      <c r="AK498" s="223"/>
      <c r="AL498" s="223"/>
      <c r="AM498" s="223"/>
      <c r="AN498" s="223">
        <f t="shared" si="42"/>
        <v>986318884.5</v>
      </c>
      <c r="AO498" s="223">
        <v>986318884.5</v>
      </c>
      <c r="AP498" s="223"/>
      <c r="AQ498" s="223"/>
      <c r="AR498" s="223"/>
      <c r="AS498" s="223"/>
      <c r="AT498" s="223"/>
      <c r="AU498" s="223"/>
      <c r="AV498" s="223"/>
      <c r="AW498" s="223"/>
      <c r="AX498" s="223">
        <f t="shared" si="44"/>
        <v>1084950772.95</v>
      </c>
      <c r="AY498" s="223">
        <v>1084950772.95</v>
      </c>
      <c r="AZ498" s="223"/>
      <c r="BA498" s="223"/>
      <c r="BB498" s="223"/>
      <c r="BC498" s="223"/>
      <c r="BD498" s="223"/>
      <c r="BE498" s="223"/>
      <c r="BF498" s="223">
        <v>0</v>
      </c>
      <c r="BG498" s="223"/>
    </row>
    <row r="499" spans="1:59" s="234" customFormat="1" ht="52" hidden="1" x14ac:dyDescent="0.3">
      <c r="A499" s="213">
        <v>496</v>
      </c>
      <c r="B499" s="230" t="str">
        <f>[4]LT!E$7</f>
        <v>LT5. GESTIÓN TERRITORIAL COMPARTIDA PARA UNA BUENA GOBERNANZA</v>
      </c>
      <c r="C499" s="220" t="str">
        <f>[4]LA!F$22</f>
        <v>LA503. FORTALECIMIENTO INSTITUCIONAL</v>
      </c>
      <c r="D499" s="220" t="str">
        <f>[4]Pg!$F$57</f>
        <v>Pg50301. Valle del Cauca: Institucionalidad con Resultados</v>
      </c>
      <c r="E499" s="220" t="s">
        <v>5153</v>
      </c>
      <c r="F499" s="220" t="s">
        <v>5321</v>
      </c>
      <c r="G499" s="230" t="s">
        <v>950</v>
      </c>
      <c r="H499" s="220" t="s">
        <v>4876</v>
      </c>
      <c r="I499" s="220" t="s">
        <v>435</v>
      </c>
      <c r="J499" s="220"/>
      <c r="K499" s="220" t="s">
        <v>85</v>
      </c>
      <c r="L499" s="221">
        <v>0</v>
      </c>
      <c r="M499" s="221">
        <v>2019</v>
      </c>
      <c r="N499" s="221">
        <v>1</v>
      </c>
      <c r="O499" s="221">
        <v>1</v>
      </c>
      <c r="P499" s="221">
        <v>1</v>
      </c>
      <c r="Q499" s="221">
        <v>1</v>
      </c>
      <c r="R499" s="222">
        <v>1</v>
      </c>
      <c r="S499" s="223">
        <f t="shared" si="43"/>
        <v>9265648747</v>
      </c>
      <c r="T499" s="223">
        <f t="shared" si="41"/>
        <v>136400000</v>
      </c>
      <c r="U499" s="223">
        <v>136400000</v>
      </c>
      <c r="V499" s="223"/>
      <c r="W499" s="223"/>
      <c r="X499" s="223"/>
      <c r="Y499" s="223"/>
      <c r="Z499" s="223"/>
      <c r="AA499" s="223"/>
      <c r="AB499" s="223"/>
      <c r="AC499" s="223"/>
      <c r="AD499" s="223">
        <f t="shared" si="40"/>
        <v>1940492000</v>
      </c>
      <c r="AE499" s="223">
        <v>140492000</v>
      </c>
      <c r="AF499" s="223"/>
      <c r="AG499" s="223"/>
      <c r="AH499" s="223"/>
      <c r="AI499" s="223"/>
      <c r="AJ499" s="223"/>
      <c r="AK499" s="223"/>
      <c r="AL499" s="223">
        <v>1800000000</v>
      </c>
      <c r="AM499" s="223"/>
      <c r="AN499" s="223">
        <f t="shared" si="42"/>
        <v>6606910646</v>
      </c>
      <c r="AO499" s="223">
        <v>150326440</v>
      </c>
      <c r="AP499" s="223"/>
      <c r="AQ499" s="223"/>
      <c r="AR499" s="223"/>
      <c r="AS499" s="223"/>
      <c r="AT499" s="223"/>
      <c r="AU499" s="223"/>
      <c r="AV499" s="223">
        <v>6456584206</v>
      </c>
      <c r="AW499" s="223"/>
      <c r="AX499" s="223">
        <f t="shared" si="44"/>
        <v>581846101</v>
      </c>
      <c r="AY499" s="223">
        <v>165359084</v>
      </c>
      <c r="AZ499" s="223"/>
      <c r="BA499" s="223"/>
      <c r="BB499" s="223"/>
      <c r="BC499" s="223"/>
      <c r="BD499" s="223"/>
      <c r="BE499" s="223"/>
      <c r="BF499" s="223">
        <v>416487017</v>
      </c>
      <c r="BG499" s="223"/>
    </row>
    <row r="500" spans="1:59" s="234" customFormat="1" ht="52" hidden="1" x14ac:dyDescent="0.3">
      <c r="A500" s="213">
        <v>497</v>
      </c>
      <c r="B500" s="230" t="str">
        <f>[4]LT!E$7</f>
        <v>LT5. GESTIÓN TERRITORIAL COMPARTIDA PARA UNA BUENA GOBERNANZA</v>
      </c>
      <c r="C500" s="220" t="str">
        <f>[4]LA!F$22</f>
        <v>LA503. FORTALECIMIENTO INSTITUCIONAL</v>
      </c>
      <c r="D500" s="220" t="str">
        <f>[4]Pg!$F$57</f>
        <v>Pg50301. Valle del Cauca: Institucionalidad con Resultados</v>
      </c>
      <c r="E500" s="220" t="s">
        <v>5153</v>
      </c>
      <c r="F500" s="220" t="s">
        <v>5321</v>
      </c>
      <c r="G500" s="230" t="s">
        <v>952</v>
      </c>
      <c r="H500" s="220" t="s">
        <v>4877</v>
      </c>
      <c r="I500" s="220" t="s">
        <v>435</v>
      </c>
      <c r="J500" s="220"/>
      <c r="K500" s="220" t="s">
        <v>85</v>
      </c>
      <c r="L500" s="224">
        <v>0.79</v>
      </c>
      <c r="M500" s="221">
        <v>2018</v>
      </c>
      <c r="N500" s="224">
        <v>0.85</v>
      </c>
      <c r="O500" s="221">
        <v>79</v>
      </c>
      <c r="P500" s="221">
        <v>82</v>
      </c>
      <c r="Q500" s="221">
        <v>84</v>
      </c>
      <c r="R500" s="221">
        <v>85</v>
      </c>
      <c r="S500" s="223">
        <f t="shared" si="43"/>
        <v>1472754990</v>
      </c>
      <c r="T500" s="223">
        <f t="shared" si="41"/>
        <v>339000000</v>
      </c>
      <c r="U500" s="223">
        <v>339000000</v>
      </c>
      <c r="V500" s="223"/>
      <c r="W500" s="223"/>
      <c r="X500" s="223"/>
      <c r="Y500" s="223"/>
      <c r="Z500" s="223"/>
      <c r="AA500" s="223"/>
      <c r="AB500" s="223"/>
      <c r="AC500" s="223"/>
      <c r="AD500" s="223">
        <f t="shared" si="40"/>
        <v>349170000</v>
      </c>
      <c r="AE500" s="223">
        <v>349170000</v>
      </c>
      <c r="AF500" s="223"/>
      <c r="AG500" s="223"/>
      <c r="AH500" s="223"/>
      <c r="AI500" s="223"/>
      <c r="AJ500" s="223"/>
      <c r="AK500" s="223"/>
      <c r="AL500" s="223"/>
      <c r="AM500" s="223"/>
      <c r="AN500" s="223">
        <f t="shared" si="42"/>
        <v>373611900</v>
      </c>
      <c r="AO500" s="223">
        <v>373611900</v>
      </c>
      <c r="AP500" s="223"/>
      <c r="AQ500" s="223"/>
      <c r="AR500" s="223"/>
      <c r="AS500" s="223"/>
      <c r="AT500" s="223"/>
      <c r="AU500" s="223"/>
      <c r="AV500" s="223"/>
      <c r="AW500" s="223"/>
      <c r="AX500" s="223">
        <f t="shared" si="44"/>
        <v>410973090.00000006</v>
      </c>
      <c r="AY500" s="223">
        <v>410973090.00000006</v>
      </c>
      <c r="AZ500" s="223"/>
      <c r="BA500" s="223"/>
      <c r="BB500" s="223"/>
      <c r="BC500" s="223"/>
      <c r="BD500" s="223"/>
      <c r="BE500" s="223"/>
      <c r="BF500" s="223">
        <v>0</v>
      </c>
      <c r="BG500" s="223"/>
    </row>
    <row r="501" spans="1:59" s="234" customFormat="1" ht="52" hidden="1" x14ac:dyDescent="0.3">
      <c r="A501" s="213">
        <v>498</v>
      </c>
      <c r="B501" s="230" t="str">
        <f>[4]LT!E$7</f>
        <v>LT5. GESTIÓN TERRITORIAL COMPARTIDA PARA UNA BUENA GOBERNANZA</v>
      </c>
      <c r="C501" s="220" t="str">
        <f>[4]LA!F$22</f>
        <v>LA503. FORTALECIMIENTO INSTITUCIONAL</v>
      </c>
      <c r="D501" s="220" t="str">
        <f>[4]Pg!$F$57</f>
        <v>Pg50301. Valle del Cauca: Institucionalidad con Resultados</v>
      </c>
      <c r="E501" s="220" t="s">
        <v>5153</v>
      </c>
      <c r="F501" s="220" t="s">
        <v>5321</v>
      </c>
      <c r="G501" s="230" t="s">
        <v>953</v>
      </c>
      <c r="H501" s="220" t="s">
        <v>4878</v>
      </c>
      <c r="I501" s="220" t="s">
        <v>435</v>
      </c>
      <c r="J501" s="220"/>
      <c r="K501" s="220" t="s">
        <v>85</v>
      </c>
      <c r="L501" s="221">
        <v>0</v>
      </c>
      <c r="M501" s="221">
        <v>2019</v>
      </c>
      <c r="N501" s="221">
        <v>1</v>
      </c>
      <c r="O501" s="221">
        <v>1</v>
      </c>
      <c r="P501" s="221">
        <v>1</v>
      </c>
      <c r="Q501" s="221">
        <v>1</v>
      </c>
      <c r="R501" s="222">
        <v>1</v>
      </c>
      <c r="S501" s="223">
        <f t="shared" si="43"/>
        <v>147709940</v>
      </c>
      <c r="T501" s="223">
        <f t="shared" si="41"/>
        <v>34000000</v>
      </c>
      <c r="U501" s="223">
        <v>34000000</v>
      </c>
      <c r="V501" s="223"/>
      <c r="W501" s="223"/>
      <c r="X501" s="223"/>
      <c r="Y501" s="223"/>
      <c r="Z501" s="223"/>
      <c r="AA501" s="223"/>
      <c r="AB501" s="223"/>
      <c r="AC501" s="223"/>
      <c r="AD501" s="223">
        <f t="shared" si="40"/>
        <v>35020000</v>
      </c>
      <c r="AE501" s="223">
        <v>35020000</v>
      </c>
      <c r="AF501" s="223"/>
      <c r="AG501" s="223"/>
      <c r="AH501" s="223"/>
      <c r="AI501" s="223"/>
      <c r="AJ501" s="223"/>
      <c r="AK501" s="223"/>
      <c r="AL501" s="223"/>
      <c r="AM501" s="223"/>
      <c r="AN501" s="223">
        <f t="shared" si="42"/>
        <v>37471400</v>
      </c>
      <c r="AO501" s="223">
        <v>37471400</v>
      </c>
      <c r="AP501" s="223"/>
      <c r="AQ501" s="223"/>
      <c r="AR501" s="223"/>
      <c r="AS501" s="223"/>
      <c r="AT501" s="223"/>
      <c r="AU501" s="223"/>
      <c r="AV501" s="223"/>
      <c r="AW501" s="223"/>
      <c r="AX501" s="223">
        <f t="shared" si="44"/>
        <v>41218540</v>
      </c>
      <c r="AY501" s="223">
        <v>41218540</v>
      </c>
      <c r="AZ501" s="223"/>
      <c r="BA501" s="223"/>
      <c r="BB501" s="223"/>
      <c r="BC501" s="223"/>
      <c r="BD501" s="223"/>
      <c r="BE501" s="223"/>
      <c r="BF501" s="223">
        <v>0</v>
      </c>
      <c r="BG501" s="223"/>
    </row>
    <row r="502" spans="1:59" s="234" customFormat="1" ht="52" hidden="1" x14ac:dyDescent="0.3">
      <c r="A502" s="213">
        <v>499</v>
      </c>
      <c r="B502" s="230" t="str">
        <f>[4]LT!E$7</f>
        <v>LT5. GESTIÓN TERRITORIAL COMPARTIDA PARA UNA BUENA GOBERNANZA</v>
      </c>
      <c r="C502" s="220" t="str">
        <f>[4]LA!F$22</f>
        <v>LA503. FORTALECIMIENTO INSTITUCIONAL</v>
      </c>
      <c r="D502" s="220" t="str">
        <f>[4]Pg!$F$57</f>
        <v>Pg50301. Valle del Cauca: Institucionalidad con Resultados</v>
      </c>
      <c r="E502" s="220" t="s">
        <v>5153</v>
      </c>
      <c r="F502" s="220" t="s">
        <v>5321</v>
      </c>
      <c r="G502" s="230" t="s">
        <v>955</v>
      </c>
      <c r="H502" s="220" t="s">
        <v>4879</v>
      </c>
      <c r="I502" s="220" t="s">
        <v>435</v>
      </c>
      <c r="J502" s="220"/>
      <c r="K502" s="220" t="s">
        <v>85</v>
      </c>
      <c r="L502" s="221">
        <v>0</v>
      </c>
      <c r="M502" s="221">
        <v>2019</v>
      </c>
      <c r="N502" s="221">
        <v>1</v>
      </c>
      <c r="O502" s="221">
        <v>1</v>
      </c>
      <c r="P502" s="221">
        <v>1</v>
      </c>
      <c r="Q502" s="221">
        <v>1</v>
      </c>
      <c r="R502" s="222">
        <v>1</v>
      </c>
      <c r="S502" s="223">
        <f t="shared" si="43"/>
        <v>1700666000</v>
      </c>
      <c r="T502" s="223">
        <f t="shared" si="41"/>
        <v>1000666000</v>
      </c>
      <c r="U502" s="223">
        <v>300000000</v>
      </c>
      <c r="V502" s="223"/>
      <c r="W502" s="223"/>
      <c r="X502" s="223"/>
      <c r="Y502" s="223"/>
      <c r="Z502" s="223"/>
      <c r="AA502" s="223"/>
      <c r="AB502" s="223">
        <v>700666000</v>
      </c>
      <c r="AC502" s="223"/>
      <c r="AD502" s="223">
        <f t="shared" si="40"/>
        <v>300000000</v>
      </c>
      <c r="AE502" s="223">
        <v>300000000</v>
      </c>
      <c r="AF502" s="223"/>
      <c r="AG502" s="223"/>
      <c r="AH502" s="223"/>
      <c r="AI502" s="223"/>
      <c r="AJ502" s="223"/>
      <c r="AK502" s="223"/>
      <c r="AL502" s="223"/>
      <c r="AM502" s="223"/>
      <c r="AN502" s="223">
        <f t="shared" si="42"/>
        <v>200000000</v>
      </c>
      <c r="AO502" s="223">
        <v>200000000</v>
      </c>
      <c r="AP502" s="223"/>
      <c r="AQ502" s="223"/>
      <c r="AR502" s="223"/>
      <c r="AS502" s="223"/>
      <c r="AT502" s="223"/>
      <c r="AU502" s="223"/>
      <c r="AV502" s="223"/>
      <c r="AW502" s="223"/>
      <c r="AX502" s="223">
        <f t="shared" si="44"/>
        <v>200000000</v>
      </c>
      <c r="AY502" s="223">
        <v>200000000</v>
      </c>
      <c r="AZ502" s="223"/>
      <c r="BA502" s="223"/>
      <c r="BB502" s="223"/>
      <c r="BC502" s="223"/>
      <c r="BD502" s="223"/>
      <c r="BE502" s="223"/>
      <c r="BF502" s="223">
        <v>0</v>
      </c>
      <c r="BG502" s="223"/>
    </row>
    <row r="503" spans="1:59" s="234" customFormat="1" ht="52" hidden="1" x14ac:dyDescent="0.3">
      <c r="A503" s="213">
        <v>500</v>
      </c>
      <c r="B503" s="230" t="str">
        <f>[4]LT!E$7</f>
        <v>LT5. GESTIÓN TERRITORIAL COMPARTIDA PARA UNA BUENA GOBERNANZA</v>
      </c>
      <c r="C503" s="220" t="str">
        <f>[4]LA!F$22</f>
        <v>LA503. FORTALECIMIENTO INSTITUCIONAL</v>
      </c>
      <c r="D503" s="220" t="str">
        <f>[4]Pg!$F$57</f>
        <v>Pg50301. Valle del Cauca: Institucionalidad con Resultados</v>
      </c>
      <c r="E503" s="220" t="s">
        <v>5153</v>
      </c>
      <c r="F503" s="220" t="s">
        <v>5321</v>
      </c>
      <c r="G503" s="230" t="s">
        <v>957</v>
      </c>
      <c r="H503" s="220" t="s">
        <v>4880</v>
      </c>
      <c r="I503" s="220" t="s">
        <v>435</v>
      </c>
      <c r="J503" s="220"/>
      <c r="K503" s="220" t="s">
        <v>85</v>
      </c>
      <c r="L503" s="221">
        <v>0</v>
      </c>
      <c r="M503" s="221">
        <v>2019</v>
      </c>
      <c r="N503" s="221">
        <v>1</v>
      </c>
      <c r="O503" s="221">
        <v>1</v>
      </c>
      <c r="P503" s="221">
        <v>1</v>
      </c>
      <c r="Q503" s="221">
        <v>1</v>
      </c>
      <c r="R503" s="222">
        <v>1</v>
      </c>
      <c r="S503" s="223">
        <f t="shared" si="43"/>
        <v>130332300</v>
      </c>
      <c r="T503" s="223">
        <f t="shared" si="41"/>
        <v>30000000</v>
      </c>
      <c r="U503" s="223">
        <v>30000000</v>
      </c>
      <c r="V503" s="223"/>
      <c r="W503" s="223"/>
      <c r="X503" s="223"/>
      <c r="Y503" s="223"/>
      <c r="Z503" s="223"/>
      <c r="AA503" s="223"/>
      <c r="AB503" s="223"/>
      <c r="AC503" s="223"/>
      <c r="AD503" s="223">
        <f t="shared" si="40"/>
        <v>30900000</v>
      </c>
      <c r="AE503" s="223">
        <v>30900000</v>
      </c>
      <c r="AF503" s="223"/>
      <c r="AG503" s="223"/>
      <c r="AH503" s="223"/>
      <c r="AI503" s="223"/>
      <c r="AJ503" s="223"/>
      <c r="AK503" s="223"/>
      <c r="AL503" s="223"/>
      <c r="AM503" s="223"/>
      <c r="AN503" s="223">
        <f t="shared" si="42"/>
        <v>33063000.000000004</v>
      </c>
      <c r="AO503" s="223">
        <v>33063000.000000004</v>
      </c>
      <c r="AP503" s="223"/>
      <c r="AQ503" s="223"/>
      <c r="AR503" s="223"/>
      <c r="AS503" s="223"/>
      <c r="AT503" s="223"/>
      <c r="AU503" s="223"/>
      <c r="AV503" s="223"/>
      <c r="AW503" s="223"/>
      <c r="AX503" s="223">
        <f t="shared" si="44"/>
        <v>36369300.000000007</v>
      </c>
      <c r="AY503" s="223">
        <v>36369300.000000007</v>
      </c>
      <c r="AZ503" s="223"/>
      <c r="BA503" s="223"/>
      <c r="BB503" s="223"/>
      <c r="BC503" s="223"/>
      <c r="BD503" s="223"/>
      <c r="BE503" s="223"/>
      <c r="BF503" s="223">
        <v>0</v>
      </c>
      <c r="BG503" s="223"/>
    </row>
    <row r="504" spans="1:59" s="234" customFormat="1" ht="65" hidden="1" x14ac:dyDescent="0.3">
      <c r="A504" s="213">
        <v>501</v>
      </c>
      <c r="B504" s="230" t="str">
        <f>[4]LT!E$7</f>
        <v>LT5. GESTIÓN TERRITORIAL COMPARTIDA PARA UNA BUENA GOBERNANZA</v>
      </c>
      <c r="C504" s="220" t="str">
        <f>[4]LA!F$22</f>
        <v>LA503. FORTALECIMIENTO INSTITUCIONAL</v>
      </c>
      <c r="D504" s="220" t="str">
        <f>[4]Pg!$F$57</f>
        <v>Pg50301. Valle del Cauca: Institucionalidad con Resultados</v>
      </c>
      <c r="E504" s="220" t="s">
        <v>5153</v>
      </c>
      <c r="F504" s="220" t="s">
        <v>5321</v>
      </c>
      <c r="G504" s="230" t="s">
        <v>959</v>
      </c>
      <c r="H504" s="220" t="s">
        <v>4881</v>
      </c>
      <c r="I504" s="220" t="s">
        <v>435</v>
      </c>
      <c r="J504" s="220"/>
      <c r="K504" s="220" t="s">
        <v>85</v>
      </c>
      <c r="L504" s="221">
        <v>0</v>
      </c>
      <c r="M504" s="221">
        <v>2019</v>
      </c>
      <c r="N504" s="221">
        <v>1</v>
      </c>
      <c r="O504" s="221">
        <v>1</v>
      </c>
      <c r="P504" s="221">
        <v>1</v>
      </c>
      <c r="Q504" s="221">
        <v>1</v>
      </c>
      <c r="R504" s="222">
        <v>1</v>
      </c>
      <c r="S504" s="223">
        <f t="shared" si="43"/>
        <v>22869775284</v>
      </c>
      <c r="T504" s="223">
        <f t="shared" si="41"/>
        <v>10673630200</v>
      </c>
      <c r="U504" s="223">
        <v>2887374922</v>
      </c>
      <c r="V504" s="223"/>
      <c r="W504" s="223"/>
      <c r="X504" s="223"/>
      <c r="Y504" s="223"/>
      <c r="Z504" s="223"/>
      <c r="AA504" s="223"/>
      <c r="AB504" s="223">
        <v>7786255278</v>
      </c>
      <c r="AC504" s="223"/>
      <c r="AD504" s="223">
        <f t="shared" si="40"/>
        <v>4022489568</v>
      </c>
      <c r="AE504" s="223">
        <v>2851997568</v>
      </c>
      <c r="AF504" s="223"/>
      <c r="AG504" s="223"/>
      <c r="AH504" s="223"/>
      <c r="AI504" s="223"/>
      <c r="AJ504" s="223"/>
      <c r="AK504" s="223"/>
      <c r="AL504" s="223">
        <v>1170492000</v>
      </c>
      <c r="AM504" s="223"/>
      <c r="AN504" s="223">
        <f t="shared" si="42"/>
        <v>3987455008</v>
      </c>
      <c r="AO504" s="223">
        <v>2735028568</v>
      </c>
      <c r="AP504" s="223"/>
      <c r="AQ504" s="223"/>
      <c r="AR504" s="223"/>
      <c r="AS504" s="223"/>
      <c r="AT504" s="223"/>
      <c r="AU504" s="223"/>
      <c r="AV504" s="223">
        <v>1252426440</v>
      </c>
      <c r="AW504" s="223"/>
      <c r="AX504" s="223">
        <f t="shared" si="44"/>
        <v>4186200508</v>
      </c>
      <c r="AY504" s="223">
        <v>1808531424</v>
      </c>
      <c r="AZ504" s="223"/>
      <c r="BA504" s="223"/>
      <c r="BB504" s="223"/>
      <c r="BC504" s="223"/>
      <c r="BD504" s="223"/>
      <c r="BE504" s="223"/>
      <c r="BF504" s="223">
        <v>2377669084</v>
      </c>
      <c r="BG504" s="223"/>
    </row>
    <row r="505" spans="1:59" s="234" customFormat="1" ht="52" hidden="1" x14ac:dyDescent="0.3">
      <c r="A505" s="213">
        <v>502</v>
      </c>
      <c r="B505" s="230" t="str">
        <f>[4]LT!E$7</f>
        <v>LT5. GESTIÓN TERRITORIAL COMPARTIDA PARA UNA BUENA GOBERNANZA</v>
      </c>
      <c r="C505" s="220" t="str">
        <f>[4]LA!F$22</f>
        <v>LA503. FORTALECIMIENTO INSTITUCIONAL</v>
      </c>
      <c r="D505" s="220" t="str">
        <f>[4]Pg!$F$57</f>
        <v>Pg50301. Valle del Cauca: Institucionalidad con Resultados</v>
      </c>
      <c r="E505" s="220" t="s">
        <v>5153</v>
      </c>
      <c r="F505" s="220" t="s">
        <v>5321</v>
      </c>
      <c r="G505" s="230" t="s">
        <v>961</v>
      </c>
      <c r="H505" s="220" t="s">
        <v>4882</v>
      </c>
      <c r="I505" s="220" t="s">
        <v>435</v>
      </c>
      <c r="J505" s="220"/>
      <c r="K505" s="220" t="s">
        <v>85</v>
      </c>
      <c r="L505" s="221">
        <v>0</v>
      </c>
      <c r="M505" s="221">
        <v>2019</v>
      </c>
      <c r="N505" s="221">
        <v>1</v>
      </c>
      <c r="O505" s="221">
        <v>1</v>
      </c>
      <c r="P505" s="221">
        <v>1</v>
      </c>
      <c r="Q505" s="221">
        <v>1</v>
      </c>
      <c r="R505" s="222">
        <v>1</v>
      </c>
      <c r="S505" s="223">
        <f t="shared" si="43"/>
        <v>4008623116.9285002</v>
      </c>
      <c r="T505" s="223">
        <f t="shared" si="41"/>
        <v>725322800</v>
      </c>
      <c r="U505" s="223">
        <v>725322800</v>
      </c>
      <c r="V505" s="223"/>
      <c r="W505" s="223"/>
      <c r="X505" s="223"/>
      <c r="Y505" s="223"/>
      <c r="Z505" s="223"/>
      <c r="AA505" s="223"/>
      <c r="AB505" s="223"/>
      <c r="AC505" s="223"/>
      <c r="AD505" s="223">
        <f t="shared" si="40"/>
        <v>873541242</v>
      </c>
      <c r="AE505" s="223">
        <v>873541242</v>
      </c>
      <c r="AF505" s="223"/>
      <c r="AG505" s="223"/>
      <c r="AH505" s="223"/>
      <c r="AI505" s="223"/>
      <c r="AJ505" s="223"/>
      <c r="AK505" s="223"/>
      <c r="AL505" s="223"/>
      <c r="AM505" s="223"/>
      <c r="AN505" s="223">
        <f t="shared" si="42"/>
        <v>1299844564.47</v>
      </c>
      <c r="AO505" s="223">
        <v>1299844564.47</v>
      </c>
      <c r="AP505" s="223"/>
      <c r="AQ505" s="223"/>
      <c r="AR505" s="223"/>
      <c r="AS505" s="223"/>
      <c r="AT505" s="223"/>
      <c r="AU505" s="223"/>
      <c r="AV505" s="223"/>
      <c r="AW505" s="223"/>
      <c r="AX505" s="223">
        <f t="shared" si="44"/>
        <v>1109914510.4584999</v>
      </c>
      <c r="AY505" s="223">
        <v>1109914510.4584999</v>
      </c>
      <c r="AZ505" s="223"/>
      <c r="BA505" s="223"/>
      <c r="BB505" s="223"/>
      <c r="BC505" s="223"/>
      <c r="BD505" s="223"/>
      <c r="BE505" s="223"/>
      <c r="BF505" s="223">
        <v>0</v>
      </c>
      <c r="BG505" s="223"/>
    </row>
    <row r="506" spans="1:59" s="234" customFormat="1" ht="78" hidden="1" x14ac:dyDescent="0.3">
      <c r="A506" s="213">
        <v>503</v>
      </c>
      <c r="B506" s="230" t="str">
        <f>[4]LT!E$7</f>
        <v>LT5. GESTIÓN TERRITORIAL COMPARTIDA PARA UNA BUENA GOBERNANZA</v>
      </c>
      <c r="C506" s="220" t="str">
        <f>[4]LA!F$22</f>
        <v>LA503. FORTALECIMIENTO INSTITUCIONAL</v>
      </c>
      <c r="D506" s="220" t="str">
        <f>[4]Pg!$F$57</f>
        <v>Pg50301. Valle del Cauca: Institucionalidad con Resultados</v>
      </c>
      <c r="E506" s="220" t="s">
        <v>5154</v>
      </c>
      <c r="F506" s="220" t="s">
        <v>5321</v>
      </c>
      <c r="G506" s="220" t="s">
        <v>963</v>
      </c>
      <c r="H506" s="220" t="s">
        <v>4883</v>
      </c>
      <c r="I506" s="220" t="s">
        <v>484</v>
      </c>
      <c r="J506" s="220"/>
      <c r="K506" s="220" t="s">
        <v>85</v>
      </c>
      <c r="L506" s="221">
        <v>0</v>
      </c>
      <c r="M506" s="221">
        <v>2019</v>
      </c>
      <c r="N506" s="224">
        <v>1</v>
      </c>
      <c r="O506" s="221">
        <v>0</v>
      </c>
      <c r="P506" s="221">
        <v>20</v>
      </c>
      <c r="Q506" s="221">
        <v>60</v>
      </c>
      <c r="R506" s="222">
        <v>100</v>
      </c>
      <c r="S506" s="223">
        <f t="shared" si="43"/>
        <v>184200000</v>
      </c>
      <c r="T506" s="223">
        <f t="shared" si="41"/>
        <v>0</v>
      </c>
      <c r="U506" s="223"/>
      <c r="V506" s="223"/>
      <c r="W506" s="223"/>
      <c r="X506" s="223"/>
      <c r="Y506" s="223"/>
      <c r="Z506" s="223"/>
      <c r="AA506" s="223"/>
      <c r="AB506" s="223"/>
      <c r="AC506" s="223"/>
      <c r="AD506" s="223">
        <f t="shared" ref="AD506:AD569" si="46">SUM(AE506:AM506)</f>
        <v>60000000</v>
      </c>
      <c r="AE506" s="223">
        <v>60000000</v>
      </c>
      <c r="AF506" s="223"/>
      <c r="AG506" s="223"/>
      <c r="AH506" s="223"/>
      <c r="AI506" s="223"/>
      <c r="AJ506" s="223"/>
      <c r="AK506" s="223"/>
      <c r="AL506" s="223"/>
      <c r="AM506" s="223"/>
      <c r="AN506" s="223">
        <f t="shared" si="42"/>
        <v>64200000.000000007</v>
      </c>
      <c r="AO506" s="223">
        <f>+AE506*1.07</f>
        <v>64200000.000000007</v>
      </c>
      <c r="AP506" s="223"/>
      <c r="AQ506" s="223"/>
      <c r="AR506" s="223"/>
      <c r="AS506" s="223"/>
      <c r="AT506" s="223"/>
      <c r="AU506" s="223"/>
      <c r="AV506" s="223">
        <f>+AL506</f>
        <v>0</v>
      </c>
      <c r="AW506" s="223"/>
      <c r="AX506" s="223">
        <f t="shared" si="44"/>
        <v>60000000</v>
      </c>
      <c r="AY506" s="223">
        <v>60000000</v>
      </c>
      <c r="AZ506" s="223"/>
      <c r="BA506" s="223"/>
      <c r="BB506" s="223"/>
      <c r="BC506" s="223"/>
      <c r="BD506" s="223"/>
      <c r="BE506" s="223"/>
      <c r="BF506" s="223"/>
      <c r="BG506" s="223"/>
    </row>
    <row r="507" spans="1:59" s="234" customFormat="1" ht="52" hidden="1" x14ac:dyDescent="0.3">
      <c r="A507" s="213">
        <v>504</v>
      </c>
      <c r="B507" s="230" t="str">
        <f>[4]LT!E$7</f>
        <v>LT5. GESTIÓN TERRITORIAL COMPARTIDA PARA UNA BUENA GOBERNANZA</v>
      </c>
      <c r="C507" s="220" t="str">
        <f>[4]LA!F$22</f>
        <v>LA503. FORTALECIMIENTO INSTITUCIONAL</v>
      </c>
      <c r="D507" s="220" t="str">
        <f>[4]Pg!$F$57</f>
        <v>Pg50301. Valle del Cauca: Institucionalidad con Resultados</v>
      </c>
      <c r="E507" s="220" t="s">
        <v>5152</v>
      </c>
      <c r="F507" s="220" t="s">
        <v>5321</v>
      </c>
      <c r="G507" s="220" t="s">
        <v>964</v>
      </c>
      <c r="H507" s="220" t="s">
        <v>4884</v>
      </c>
      <c r="I507" s="220" t="s">
        <v>773</v>
      </c>
      <c r="J507" s="220"/>
      <c r="K507" s="220" t="s">
        <v>85</v>
      </c>
      <c r="L507" s="221">
        <v>0</v>
      </c>
      <c r="M507" s="221">
        <v>2020</v>
      </c>
      <c r="N507" s="221">
        <v>8</v>
      </c>
      <c r="O507" s="221">
        <v>1</v>
      </c>
      <c r="P507" s="221">
        <v>2</v>
      </c>
      <c r="Q507" s="221">
        <v>5</v>
      </c>
      <c r="R507" s="222">
        <v>8</v>
      </c>
      <c r="S507" s="223">
        <f t="shared" si="43"/>
        <v>3799680000</v>
      </c>
      <c r="T507" s="223">
        <f t="shared" si="41"/>
        <v>1200000000</v>
      </c>
      <c r="U507" s="223">
        <v>1200000000</v>
      </c>
      <c r="V507" s="223"/>
      <c r="W507" s="223"/>
      <c r="X507" s="223"/>
      <c r="Y507" s="223"/>
      <c r="Z507" s="223"/>
      <c r="AA507" s="223"/>
      <c r="AB507" s="223"/>
      <c r="AC507" s="223"/>
      <c r="AD507" s="223">
        <f t="shared" si="46"/>
        <v>478320000</v>
      </c>
      <c r="AE507" s="223">
        <v>0</v>
      </c>
      <c r="AF507" s="223"/>
      <c r="AG507" s="223"/>
      <c r="AH507" s="223"/>
      <c r="AI507" s="223"/>
      <c r="AJ507" s="223"/>
      <c r="AK507" s="223"/>
      <c r="AL507" s="223">
        <v>478320000</v>
      </c>
      <c r="AM507" s="223"/>
      <c r="AN507" s="223">
        <f t="shared" si="42"/>
        <v>780000000</v>
      </c>
      <c r="AO507" s="223">
        <v>186820000</v>
      </c>
      <c r="AP507" s="223"/>
      <c r="AQ507" s="223"/>
      <c r="AR507" s="223"/>
      <c r="AS507" s="223"/>
      <c r="AT507" s="223"/>
      <c r="AU507" s="223"/>
      <c r="AV507" s="223">
        <v>593180000</v>
      </c>
      <c r="AW507" s="223"/>
      <c r="AX507" s="223">
        <f t="shared" si="44"/>
        <v>1341360000</v>
      </c>
      <c r="AY507" s="223">
        <v>1341360000</v>
      </c>
      <c r="AZ507" s="223"/>
      <c r="BA507" s="223"/>
      <c r="BB507" s="223"/>
      <c r="BC507" s="223"/>
      <c r="BD507" s="223"/>
      <c r="BE507" s="223"/>
      <c r="BF507" s="223">
        <v>0</v>
      </c>
      <c r="BG507" s="223"/>
    </row>
    <row r="508" spans="1:59" s="234" customFormat="1" ht="104" hidden="1" x14ac:dyDescent="0.3">
      <c r="A508" s="213">
        <v>505</v>
      </c>
      <c r="B508" s="230" t="str">
        <f>[4]LT!E$7</f>
        <v>LT5. GESTIÓN TERRITORIAL COMPARTIDA PARA UNA BUENA GOBERNANZA</v>
      </c>
      <c r="C508" s="220" t="str">
        <f>[4]LA!F$22</f>
        <v>LA503. FORTALECIMIENTO INSTITUCIONAL</v>
      </c>
      <c r="D508" s="220" t="str">
        <f>[4]Pg!$F$57</f>
        <v>Pg50301. Valle del Cauca: Institucionalidad con Resultados</v>
      </c>
      <c r="E508" s="220" t="s">
        <v>5152</v>
      </c>
      <c r="F508" s="220" t="s">
        <v>5321</v>
      </c>
      <c r="G508" s="220" t="s">
        <v>966</v>
      </c>
      <c r="H508" s="220" t="s">
        <v>4885</v>
      </c>
      <c r="I508" s="220" t="s">
        <v>484</v>
      </c>
      <c r="J508" s="220"/>
      <c r="K508" s="220" t="s">
        <v>85</v>
      </c>
      <c r="L508" s="221">
        <v>0</v>
      </c>
      <c r="M508" s="221">
        <v>2019</v>
      </c>
      <c r="N508" s="221">
        <v>1</v>
      </c>
      <c r="O508" s="221">
        <v>0</v>
      </c>
      <c r="P508" s="221">
        <v>0.3</v>
      </c>
      <c r="Q508" s="221">
        <v>0.6</v>
      </c>
      <c r="R508" s="222">
        <v>1</v>
      </c>
      <c r="S508" s="223">
        <f t="shared" si="43"/>
        <v>245600000</v>
      </c>
      <c r="T508" s="223">
        <f t="shared" si="41"/>
        <v>0</v>
      </c>
      <c r="U508" s="223"/>
      <c r="V508" s="223"/>
      <c r="W508" s="223"/>
      <c r="X508" s="223"/>
      <c r="Y508" s="223"/>
      <c r="Z508" s="223"/>
      <c r="AA508" s="223"/>
      <c r="AB508" s="223"/>
      <c r="AC508" s="223"/>
      <c r="AD508" s="223">
        <f t="shared" si="46"/>
        <v>80000000</v>
      </c>
      <c r="AE508" s="223">
        <v>80000000</v>
      </c>
      <c r="AF508" s="223"/>
      <c r="AG508" s="223"/>
      <c r="AH508" s="223"/>
      <c r="AI508" s="223"/>
      <c r="AJ508" s="223"/>
      <c r="AK508" s="223"/>
      <c r="AL508" s="223"/>
      <c r="AM508" s="223"/>
      <c r="AN508" s="223">
        <f t="shared" si="42"/>
        <v>85600000</v>
      </c>
      <c r="AO508" s="223">
        <f t="shared" ref="AO508:AO509" si="47">+AE508*1.07</f>
        <v>85600000</v>
      </c>
      <c r="AP508" s="223"/>
      <c r="AQ508" s="223"/>
      <c r="AR508" s="223"/>
      <c r="AS508" s="223"/>
      <c r="AT508" s="223"/>
      <c r="AU508" s="223"/>
      <c r="AV508" s="223">
        <f t="shared" ref="AV508:AV509" si="48">+AL508</f>
        <v>0</v>
      </c>
      <c r="AW508" s="223"/>
      <c r="AX508" s="223">
        <f t="shared" si="44"/>
        <v>80000000</v>
      </c>
      <c r="AY508" s="223">
        <v>80000000</v>
      </c>
      <c r="AZ508" s="223"/>
      <c r="BA508" s="223"/>
      <c r="BB508" s="223"/>
      <c r="BC508" s="223"/>
      <c r="BD508" s="223"/>
      <c r="BE508" s="223"/>
      <c r="BF508" s="223"/>
      <c r="BG508" s="223"/>
    </row>
    <row r="509" spans="1:59" s="234" customFormat="1" ht="78" hidden="1" x14ac:dyDescent="0.3">
      <c r="A509" s="213">
        <v>506</v>
      </c>
      <c r="B509" s="230" t="str">
        <f>[4]LT!E$7</f>
        <v>LT5. GESTIÓN TERRITORIAL COMPARTIDA PARA UNA BUENA GOBERNANZA</v>
      </c>
      <c r="C509" s="220" t="str">
        <f>[4]LA!F$22</f>
        <v>LA503. FORTALECIMIENTO INSTITUCIONAL</v>
      </c>
      <c r="D509" s="220" t="str">
        <f>[4]Pg!$F$57</f>
        <v>Pg50301. Valle del Cauca: Institucionalidad con Resultados</v>
      </c>
      <c r="E509" s="220" t="s">
        <v>5154</v>
      </c>
      <c r="F509" s="220" t="s">
        <v>5321</v>
      </c>
      <c r="G509" s="220" t="s">
        <v>967</v>
      </c>
      <c r="H509" s="220" t="s">
        <v>4886</v>
      </c>
      <c r="I509" s="220" t="s">
        <v>484</v>
      </c>
      <c r="J509" s="220"/>
      <c r="K509" s="220" t="s">
        <v>85</v>
      </c>
      <c r="L509" s="221">
        <v>2</v>
      </c>
      <c r="M509" s="221">
        <v>2019</v>
      </c>
      <c r="N509" s="221">
        <v>3</v>
      </c>
      <c r="O509" s="221">
        <v>0</v>
      </c>
      <c r="P509" s="221">
        <v>1</v>
      </c>
      <c r="Q509" s="221">
        <v>2</v>
      </c>
      <c r="R509" s="222">
        <v>3</v>
      </c>
      <c r="S509" s="223">
        <f t="shared" si="43"/>
        <v>368400000</v>
      </c>
      <c r="T509" s="223">
        <f t="shared" si="41"/>
        <v>0</v>
      </c>
      <c r="U509" s="223"/>
      <c r="V509" s="223"/>
      <c r="W509" s="223"/>
      <c r="X509" s="223"/>
      <c r="Y509" s="223"/>
      <c r="Z509" s="223"/>
      <c r="AA509" s="223"/>
      <c r="AB509" s="223"/>
      <c r="AC509" s="223"/>
      <c r="AD509" s="223">
        <f t="shared" si="46"/>
        <v>120000000</v>
      </c>
      <c r="AE509" s="223">
        <v>120000000</v>
      </c>
      <c r="AF509" s="223"/>
      <c r="AG509" s="223"/>
      <c r="AH509" s="223"/>
      <c r="AI509" s="223"/>
      <c r="AJ509" s="223"/>
      <c r="AK509" s="223"/>
      <c r="AL509" s="223"/>
      <c r="AM509" s="223"/>
      <c r="AN509" s="223">
        <f t="shared" si="42"/>
        <v>128400000.00000001</v>
      </c>
      <c r="AO509" s="223">
        <f t="shared" si="47"/>
        <v>128400000.00000001</v>
      </c>
      <c r="AP509" s="223"/>
      <c r="AQ509" s="223"/>
      <c r="AR509" s="223"/>
      <c r="AS509" s="223"/>
      <c r="AT509" s="223"/>
      <c r="AU509" s="223"/>
      <c r="AV509" s="223">
        <f t="shared" si="48"/>
        <v>0</v>
      </c>
      <c r="AW509" s="223"/>
      <c r="AX509" s="223">
        <f t="shared" si="44"/>
        <v>120000000</v>
      </c>
      <c r="AY509" s="223">
        <v>120000000</v>
      </c>
      <c r="AZ509" s="223"/>
      <c r="BA509" s="223"/>
      <c r="BB509" s="223"/>
      <c r="BC509" s="223"/>
      <c r="BD509" s="223"/>
      <c r="BE509" s="223"/>
      <c r="BF509" s="223"/>
      <c r="BG509" s="223"/>
    </row>
    <row r="510" spans="1:59" s="234" customFormat="1" ht="91" hidden="1" x14ac:dyDescent="0.3">
      <c r="A510" s="213">
        <v>507</v>
      </c>
      <c r="B510" s="230" t="str">
        <f>[4]LT!E$7</f>
        <v>LT5. GESTIÓN TERRITORIAL COMPARTIDA PARA UNA BUENA GOBERNANZA</v>
      </c>
      <c r="C510" s="220" t="str">
        <f>[4]LA!F$22</f>
        <v>LA503. FORTALECIMIENTO INSTITUCIONAL</v>
      </c>
      <c r="D510" s="220" t="str">
        <f>[4]Pg!$F$57</f>
        <v>Pg50301. Valle del Cauca: Institucionalidad con Resultados</v>
      </c>
      <c r="E510" s="220" t="s">
        <v>5154</v>
      </c>
      <c r="F510" s="220" t="s">
        <v>5321</v>
      </c>
      <c r="G510" s="220" t="s">
        <v>1476</v>
      </c>
      <c r="H510" s="220" t="s">
        <v>4887</v>
      </c>
      <c r="I510" s="220" t="s">
        <v>968</v>
      </c>
      <c r="J510" s="220"/>
      <c r="K510" s="220" t="s">
        <v>77</v>
      </c>
      <c r="L510" s="224">
        <v>1</v>
      </c>
      <c r="M510" s="221">
        <v>2019</v>
      </c>
      <c r="N510" s="224">
        <v>1</v>
      </c>
      <c r="O510" s="221">
        <v>100</v>
      </c>
      <c r="P510" s="221">
        <v>100</v>
      </c>
      <c r="Q510" s="221">
        <v>100</v>
      </c>
      <c r="R510" s="222">
        <v>100</v>
      </c>
      <c r="S510" s="223">
        <f t="shared" si="43"/>
        <v>17936992926</v>
      </c>
      <c r="T510" s="223">
        <f t="shared" si="41"/>
        <v>1450503726</v>
      </c>
      <c r="U510" s="223">
        <f>900000000+300000000</f>
        <v>1200000000</v>
      </c>
      <c r="V510" s="223"/>
      <c r="W510" s="223"/>
      <c r="X510" s="223"/>
      <c r="Y510" s="223"/>
      <c r="Z510" s="223"/>
      <c r="AA510" s="223"/>
      <c r="AB510" s="223">
        <v>250503726</v>
      </c>
      <c r="AC510" s="223"/>
      <c r="AD510" s="223">
        <f t="shared" si="46"/>
        <v>4212000000</v>
      </c>
      <c r="AE510" s="223">
        <v>1001160000</v>
      </c>
      <c r="AF510" s="223"/>
      <c r="AG510" s="223"/>
      <c r="AH510" s="223"/>
      <c r="AI510" s="223"/>
      <c r="AJ510" s="223"/>
      <c r="AK510" s="223"/>
      <c r="AL510" s="223">
        <v>3210840000</v>
      </c>
      <c r="AM510" s="223"/>
      <c r="AN510" s="223">
        <f t="shared" si="42"/>
        <v>7775449200</v>
      </c>
      <c r="AO510" s="223">
        <f t="shared" ref="AO510:AO511" si="49">+AD510*1.07</f>
        <v>4506840000</v>
      </c>
      <c r="AP510" s="223"/>
      <c r="AQ510" s="223"/>
      <c r="AR510" s="223"/>
      <c r="AS510" s="223"/>
      <c r="AT510" s="223"/>
      <c r="AU510" s="223"/>
      <c r="AV510" s="223">
        <v>3268609200</v>
      </c>
      <c r="AW510" s="223"/>
      <c r="AX510" s="223">
        <f t="shared" si="44"/>
        <v>4499040000</v>
      </c>
      <c r="AY510" s="223">
        <v>1163817600</v>
      </c>
      <c r="AZ510" s="223"/>
      <c r="BA510" s="223"/>
      <c r="BB510" s="223"/>
      <c r="BC510" s="223"/>
      <c r="BD510" s="223"/>
      <c r="BE510" s="223"/>
      <c r="BF510" s="223">
        <v>3335222400</v>
      </c>
      <c r="BG510" s="223"/>
    </row>
    <row r="511" spans="1:59" s="234" customFormat="1" ht="78" hidden="1" x14ac:dyDescent="0.3">
      <c r="A511" s="213">
        <v>508</v>
      </c>
      <c r="B511" s="230" t="str">
        <f>[4]LT!E$7</f>
        <v>LT5. GESTIÓN TERRITORIAL COMPARTIDA PARA UNA BUENA GOBERNANZA</v>
      </c>
      <c r="C511" s="220" t="str">
        <f>[4]LA!F$22</f>
        <v>LA503. FORTALECIMIENTO INSTITUCIONAL</v>
      </c>
      <c r="D511" s="220" t="str">
        <f>[4]Pg!$F$57</f>
        <v>Pg50301. Valle del Cauca: Institucionalidad con Resultados</v>
      </c>
      <c r="E511" s="220" t="s">
        <v>5154</v>
      </c>
      <c r="F511" s="220" t="s">
        <v>5321</v>
      </c>
      <c r="G511" s="251" t="s">
        <v>969</v>
      </c>
      <c r="H511" s="220" t="s">
        <v>4888</v>
      </c>
      <c r="I511" s="220" t="s">
        <v>968</v>
      </c>
      <c r="J511" s="220"/>
      <c r="K511" s="220" t="s">
        <v>77</v>
      </c>
      <c r="L511" s="224">
        <v>1</v>
      </c>
      <c r="M511" s="221">
        <v>2019</v>
      </c>
      <c r="N511" s="224">
        <v>1</v>
      </c>
      <c r="O511" s="221">
        <v>100</v>
      </c>
      <c r="P511" s="221">
        <v>100</v>
      </c>
      <c r="Q511" s="221">
        <v>100</v>
      </c>
      <c r="R511" s="222">
        <v>100</v>
      </c>
      <c r="S511" s="223">
        <f t="shared" si="43"/>
        <v>6112855886.2929688</v>
      </c>
      <c r="T511" s="223">
        <f t="shared" si="41"/>
        <v>2074065086.2929688</v>
      </c>
      <c r="U511" s="223">
        <v>2074065086.2929688</v>
      </c>
      <c r="V511" s="223"/>
      <c r="W511" s="223"/>
      <c r="X511" s="223"/>
      <c r="Y511" s="223"/>
      <c r="Z511" s="223"/>
      <c r="AA511" s="223"/>
      <c r="AB511" s="223"/>
      <c r="AC511" s="223"/>
      <c r="AD511" s="223">
        <f t="shared" si="46"/>
        <v>988000000</v>
      </c>
      <c r="AE511" s="223">
        <v>234840000</v>
      </c>
      <c r="AF511" s="223"/>
      <c r="AG511" s="223"/>
      <c r="AH511" s="223"/>
      <c r="AI511" s="223"/>
      <c r="AJ511" s="223"/>
      <c r="AK511" s="223"/>
      <c r="AL511" s="223">
        <v>753160000</v>
      </c>
      <c r="AM511" s="223"/>
      <c r="AN511" s="223">
        <f t="shared" si="42"/>
        <v>1926030800</v>
      </c>
      <c r="AO511" s="223">
        <f t="shared" si="49"/>
        <v>1057160000.0000001</v>
      </c>
      <c r="AP511" s="223"/>
      <c r="AQ511" s="223"/>
      <c r="AR511" s="223"/>
      <c r="AS511" s="223"/>
      <c r="AT511" s="223"/>
      <c r="AU511" s="223"/>
      <c r="AV511" s="223">
        <v>868870800</v>
      </c>
      <c r="AW511" s="223"/>
      <c r="AX511" s="223">
        <f t="shared" si="44"/>
        <v>1124760000</v>
      </c>
      <c r="AY511" s="223">
        <v>290954400</v>
      </c>
      <c r="AZ511" s="223"/>
      <c r="BA511" s="223"/>
      <c r="BB511" s="223"/>
      <c r="BC511" s="223"/>
      <c r="BD511" s="223"/>
      <c r="BE511" s="223"/>
      <c r="BF511" s="223">
        <v>833805600</v>
      </c>
      <c r="BG511" s="223"/>
    </row>
    <row r="512" spans="1:59" s="234" customFormat="1" ht="52" hidden="1" x14ac:dyDescent="0.3">
      <c r="A512" s="213">
        <v>509</v>
      </c>
      <c r="B512" s="230" t="str">
        <f>[4]LT!E$7</f>
        <v>LT5. GESTIÓN TERRITORIAL COMPARTIDA PARA UNA BUENA GOBERNANZA</v>
      </c>
      <c r="C512" s="220" t="str">
        <f>[4]LA!F$22</f>
        <v>LA503. FORTALECIMIENTO INSTITUCIONAL</v>
      </c>
      <c r="D512" s="220" t="str">
        <f>[4]Pg!$F$57</f>
        <v>Pg50301. Valle del Cauca: Institucionalidad con Resultados</v>
      </c>
      <c r="E512" s="220" t="s">
        <v>5155</v>
      </c>
      <c r="F512" s="220" t="s">
        <v>5321</v>
      </c>
      <c r="G512" s="230" t="s">
        <v>970</v>
      </c>
      <c r="H512" s="220" t="s">
        <v>4889</v>
      </c>
      <c r="I512" s="220" t="s">
        <v>936</v>
      </c>
      <c r="J512" s="220"/>
      <c r="K512" s="220" t="s">
        <v>85</v>
      </c>
      <c r="L512" s="275">
        <v>0.80900000000000005</v>
      </c>
      <c r="M512" s="221">
        <v>2019</v>
      </c>
      <c r="N512" s="275">
        <v>0.85899999999999999</v>
      </c>
      <c r="O512" s="221">
        <v>0</v>
      </c>
      <c r="P512" s="221">
        <v>81.900000000000006</v>
      </c>
      <c r="Q512" s="221">
        <v>83.9</v>
      </c>
      <c r="R512" s="222">
        <v>85.9</v>
      </c>
      <c r="S512" s="223">
        <f t="shared" si="43"/>
        <v>3805820000</v>
      </c>
      <c r="T512" s="223">
        <f t="shared" si="41"/>
        <v>0</v>
      </c>
      <c r="U512" s="223"/>
      <c r="V512" s="223"/>
      <c r="W512" s="223"/>
      <c r="X512" s="223"/>
      <c r="Y512" s="223"/>
      <c r="Z512" s="223"/>
      <c r="AA512" s="223"/>
      <c r="AB512" s="223"/>
      <c r="AC512" s="223"/>
      <c r="AD512" s="223">
        <f t="shared" si="46"/>
        <v>934000000</v>
      </c>
      <c r="AE512" s="223"/>
      <c r="AF512" s="223"/>
      <c r="AG512" s="223"/>
      <c r="AH512" s="223"/>
      <c r="AI512" s="223"/>
      <c r="AJ512" s="223"/>
      <c r="AK512" s="223"/>
      <c r="AL512" s="223">
        <v>934000000</v>
      </c>
      <c r="AM512" s="223"/>
      <c r="AN512" s="223">
        <f t="shared" si="42"/>
        <v>1321585000</v>
      </c>
      <c r="AO512" s="223">
        <v>130885000</v>
      </c>
      <c r="AP512" s="223"/>
      <c r="AQ512" s="223"/>
      <c r="AR512" s="223"/>
      <c r="AS512" s="223"/>
      <c r="AT512" s="223"/>
      <c r="AU512" s="223"/>
      <c r="AV512" s="223">
        <v>1190700000</v>
      </c>
      <c r="AW512" s="223"/>
      <c r="AX512" s="223">
        <f t="shared" si="44"/>
        <v>1550235000</v>
      </c>
      <c r="AY512" s="223">
        <v>300000000</v>
      </c>
      <c r="AZ512" s="223"/>
      <c r="BA512" s="223"/>
      <c r="BB512" s="223"/>
      <c r="BC512" s="223"/>
      <c r="BD512" s="223"/>
      <c r="BE512" s="223"/>
      <c r="BF512" s="223">
        <v>1250235000</v>
      </c>
      <c r="BG512" s="223"/>
    </row>
    <row r="513" spans="1:59" s="234" customFormat="1" ht="130" hidden="1" x14ac:dyDescent="0.3">
      <c r="A513" s="213">
        <v>510</v>
      </c>
      <c r="B513" s="230" t="str">
        <f>[4]LT!E$7</f>
        <v>LT5. GESTIÓN TERRITORIAL COMPARTIDA PARA UNA BUENA GOBERNANZA</v>
      </c>
      <c r="C513" s="220" t="str">
        <f>[4]LA!F$22</f>
        <v>LA503. FORTALECIMIENTO INSTITUCIONAL</v>
      </c>
      <c r="D513" s="220" t="str">
        <f>[4]Pg!$F$57</f>
        <v>Pg50301. Valle del Cauca: Institucionalidad con Resultados</v>
      </c>
      <c r="E513" s="220" t="s">
        <v>5155</v>
      </c>
      <c r="F513" s="220" t="s">
        <v>5321</v>
      </c>
      <c r="G513" s="230" t="s">
        <v>971</v>
      </c>
      <c r="H513" s="220" t="s">
        <v>4890</v>
      </c>
      <c r="I513" s="230" t="s">
        <v>936</v>
      </c>
      <c r="J513" s="230"/>
      <c r="K513" s="230" t="s">
        <v>85</v>
      </c>
      <c r="L513" s="276">
        <v>0.05</v>
      </c>
      <c r="M513" s="231">
        <v>2019</v>
      </c>
      <c r="N513" s="276">
        <v>0.5</v>
      </c>
      <c r="O513" s="231">
        <v>0</v>
      </c>
      <c r="P513" s="231">
        <v>10</v>
      </c>
      <c r="Q513" s="231">
        <v>20</v>
      </c>
      <c r="R513" s="232">
        <v>50</v>
      </c>
      <c r="S513" s="223">
        <f t="shared" si="43"/>
        <v>6000000000</v>
      </c>
      <c r="T513" s="223">
        <f t="shared" si="41"/>
        <v>0</v>
      </c>
      <c r="U513" s="223"/>
      <c r="V513" s="223"/>
      <c r="W513" s="223"/>
      <c r="X513" s="223"/>
      <c r="Y513" s="223"/>
      <c r="Z513" s="223"/>
      <c r="AA513" s="223"/>
      <c r="AB513" s="223"/>
      <c r="AC513" s="223"/>
      <c r="AD513" s="223">
        <f t="shared" si="46"/>
        <v>1500000000</v>
      </c>
      <c r="AE513" s="223"/>
      <c r="AF513" s="223"/>
      <c r="AG513" s="223"/>
      <c r="AH513" s="223"/>
      <c r="AI513" s="223"/>
      <c r="AJ513" s="223"/>
      <c r="AK513" s="223"/>
      <c r="AL513" s="223">
        <v>1500000000</v>
      </c>
      <c r="AM513" s="223"/>
      <c r="AN513" s="223">
        <f t="shared" si="42"/>
        <v>1500000000</v>
      </c>
      <c r="AO513" s="223"/>
      <c r="AP513" s="223"/>
      <c r="AQ513" s="223"/>
      <c r="AR513" s="223"/>
      <c r="AS513" s="223"/>
      <c r="AT513" s="223"/>
      <c r="AU513" s="223"/>
      <c r="AV513" s="223">
        <v>1500000000</v>
      </c>
      <c r="AW513" s="223"/>
      <c r="AX513" s="223">
        <f t="shared" si="44"/>
        <v>3000000000</v>
      </c>
      <c r="AY513" s="223"/>
      <c r="AZ513" s="223"/>
      <c r="BA513" s="223"/>
      <c r="BB513" s="223"/>
      <c r="BC513" s="223"/>
      <c r="BD513" s="223"/>
      <c r="BE513" s="223"/>
      <c r="BF513" s="223">
        <v>3000000000</v>
      </c>
      <c r="BG513" s="223"/>
    </row>
    <row r="514" spans="1:59" s="234" customFormat="1" ht="52" hidden="1" x14ac:dyDescent="0.3">
      <c r="A514" s="213">
        <v>511</v>
      </c>
      <c r="B514" s="230" t="str">
        <f>[4]LT!E$7</f>
        <v>LT5. GESTIÓN TERRITORIAL COMPARTIDA PARA UNA BUENA GOBERNANZA</v>
      </c>
      <c r="C514" s="220" t="str">
        <f>[4]LA!F$22</f>
        <v>LA503. FORTALECIMIENTO INSTITUCIONAL</v>
      </c>
      <c r="D514" s="220" t="str">
        <f>[4]Pg!$F$57</f>
        <v>Pg50301. Valle del Cauca: Institucionalidad con Resultados</v>
      </c>
      <c r="E514" s="220" t="s">
        <v>5152</v>
      </c>
      <c r="F514" s="220" t="s">
        <v>5321</v>
      </c>
      <c r="G514" s="220" t="s">
        <v>1479</v>
      </c>
      <c r="H514" s="220" t="s">
        <v>4891</v>
      </c>
      <c r="I514" s="220" t="s">
        <v>773</v>
      </c>
      <c r="J514" s="220"/>
      <c r="K514" s="220" t="s">
        <v>85</v>
      </c>
      <c r="L514" s="221">
        <v>0</v>
      </c>
      <c r="M514" s="221">
        <v>2019</v>
      </c>
      <c r="N514" s="224">
        <v>1</v>
      </c>
      <c r="O514" s="221">
        <v>10</v>
      </c>
      <c r="P514" s="221">
        <v>20</v>
      </c>
      <c r="Q514" s="221">
        <v>50</v>
      </c>
      <c r="R514" s="222">
        <v>100</v>
      </c>
      <c r="S514" s="223">
        <f t="shared" si="43"/>
        <v>1480260000</v>
      </c>
      <c r="T514" s="223">
        <f t="shared" si="41"/>
        <v>300000000</v>
      </c>
      <c r="U514" s="274">
        <v>300000000</v>
      </c>
      <c r="V514" s="274"/>
      <c r="W514" s="274"/>
      <c r="X514" s="274"/>
      <c r="Y514" s="274"/>
      <c r="Z514" s="274"/>
      <c r="AA514" s="274"/>
      <c r="AB514" s="277"/>
      <c r="AC514" s="278"/>
      <c r="AD514" s="223">
        <f t="shared" si="46"/>
        <v>119580000</v>
      </c>
      <c r="AE514" s="274">
        <v>119580000</v>
      </c>
      <c r="AF514" s="274"/>
      <c r="AG514" s="274"/>
      <c r="AH514" s="274"/>
      <c r="AI514" s="274"/>
      <c r="AJ514" s="274"/>
      <c r="AK514" s="274"/>
      <c r="AL514" s="274"/>
      <c r="AM514" s="274"/>
      <c r="AN514" s="223">
        <f t="shared" si="42"/>
        <v>390000000</v>
      </c>
      <c r="AO514" s="274">
        <v>390000000</v>
      </c>
      <c r="AP514" s="274"/>
      <c r="AQ514" s="274"/>
      <c r="AR514" s="274"/>
      <c r="AS514" s="274"/>
      <c r="AT514" s="274"/>
      <c r="AU514" s="274"/>
      <c r="AV514" s="277"/>
      <c r="AW514" s="278"/>
      <c r="AX514" s="223">
        <f t="shared" si="44"/>
        <v>670680000</v>
      </c>
      <c r="AY514" s="274">
        <v>670680000</v>
      </c>
      <c r="AZ514" s="223"/>
      <c r="BA514" s="223"/>
      <c r="BB514" s="223"/>
      <c r="BC514" s="223"/>
      <c r="BD514" s="223"/>
      <c r="BE514" s="223"/>
      <c r="BF514" s="223">
        <v>0</v>
      </c>
      <c r="BG514" s="223"/>
    </row>
    <row r="515" spans="1:59" s="234" customFormat="1" ht="52" hidden="1" x14ac:dyDescent="0.3">
      <c r="A515" s="213">
        <v>512</v>
      </c>
      <c r="B515" s="230" t="str">
        <f>[4]LT!E$7</f>
        <v>LT5. GESTIÓN TERRITORIAL COMPARTIDA PARA UNA BUENA GOBERNANZA</v>
      </c>
      <c r="C515" s="220" t="str">
        <f>[4]LA!F$22</f>
        <v>LA503. FORTALECIMIENTO INSTITUCIONAL</v>
      </c>
      <c r="D515" s="220" t="str">
        <f>[4]Pg!$F$57</f>
        <v>Pg50301. Valle del Cauca: Institucionalidad con Resultados</v>
      </c>
      <c r="E515" s="220" t="s">
        <v>5153</v>
      </c>
      <c r="F515" s="220" t="s">
        <v>5321</v>
      </c>
      <c r="G515" s="220" t="s">
        <v>972</v>
      </c>
      <c r="H515" s="220" t="s">
        <v>4892</v>
      </c>
      <c r="I515" s="220" t="s">
        <v>773</v>
      </c>
      <c r="J515" s="220"/>
      <c r="K515" s="225" t="s">
        <v>85</v>
      </c>
      <c r="L515" s="224">
        <v>0.93</v>
      </c>
      <c r="M515" s="221">
        <v>2019</v>
      </c>
      <c r="N515" s="224">
        <v>0.95</v>
      </c>
      <c r="O515" s="221">
        <v>93</v>
      </c>
      <c r="P515" s="221" t="s">
        <v>973</v>
      </c>
      <c r="Q515" s="221">
        <v>94</v>
      </c>
      <c r="R515" s="222">
        <v>95</v>
      </c>
      <c r="S515" s="223">
        <f t="shared" si="43"/>
        <v>22950800000</v>
      </c>
      <c r="T515" s="223">
        <f t="shared" si="41"/>
        <v>13000000000</v>
      </c>
      <c r="U515" s="274">
        <v>7007166167</v>
      </c>
      <c r="V515" s="274"/>
      <c r="W515" s="274"/>
      <c r="X515" s="274"/>
      <c r="Y515" s="274"/>
      <c r="Z515" s="274"/>
      <c r="AA515" s="274"/>
      <c r="AB515" s="277">
        <v>5992833833</v>
      </c>
      <c r="AC515" s="278"/>
      <c r="AD515" s="223">
        <f t="shared" si="46"/>
        <v>3353400000</v>
      </c>
      <c r="AE515" s="274">
        <v>1327442133</v>
      </c>
      <c r="AF515" s="274"/>
      <c r="AG515" s="274"/>
      <c r="AH515" s="274"/>
      <c r="AI515" s="274"/>
      <c r="AJ515" s="274"/>
      <c r="AK515" s="274"/>
      <c r="AL515" s="277">
        <v>2025957867</v>
      </c>
      <c r="AM515" s="278"/>
      <c r="AN515" s="223">
        <f t="shared" si="42"/>
        <v>3510000000</v>
      </c>
      <c r="AO515" s="274">
        <v>1484042133</v>
      </c>
      <c r="AP515" s="274"/>
      <c r="AQ515" s="274"/>
      <c r="AR515" s="274"/>
      <c r="AS515" s="274"/>
      <c r="AT515" s="274"/>
      <c r="AU515" s="274"/>
      <c r="AV515" s="277">
        <v>2025957867</v>
      </c>
      <c r="AW515" s="278"/>
      <c r="AX515" s="223">
        <f t="shared" si="44"/>
        <v>3087400000</v>
      </c>
      <c r="AY515" s="274">
        <f>1061442133+36346441</f>
        <v>1097788574</v>
      </c>
      <c r="AZ515" s="274"/>
      <c r="BA515" s="274"/>
      <c r="BB515" s="274"/>
      <c r="BC515" s="274"/>
      <c r="BD515" s="274"/>
      <c r="BE515" s="274"/>
      <c r="BF515" s="277">
        <f>2025957867-36346441</f>
        <v>1989611426</v>
      </c>
      <c r="BG515" s="223"/>
    </row>
    <row r="516" spans="1:59" s="234" customFormat="1" ht="52" hidden="1" x14ac:dyDescent="0.3">
      <c r="A516" s="213">
        <v>513</v>
      </c>
      <c r="B516" s="230" t="str">
        <f>[4]LT!E$7</f>
        <v>LT5. GESTIÓN TERRITORIAL COMPARTIDA PARA UNA BUENA GOBERNANZA</v>
      </c>
      <c r="C516" s="220" t="str">
        <f>[4]LA!F$22</f>
        <v>LA503. FORTALECIMIENTO INSTITUCIONAL</v>
      </c>
      <c r="D516" s="220" t="str">
        <f>[4]Pg!$F$57</f>
        <v>Pg50301. Valle del Cauca: Institucionalidad con Resultados</v>
      </c>
      <c r="E516" s="220" t="s">
        <v>5156</v>
      </c>
      <c r="F516" s="220" t="s">
        <v>5321</v>
      </c>
      <c r="G516" s="220" t="s">
        <v>974</v>
      </c>
      <c r="H516" s="220" t="s">
        <v>4893</v>
      </c>
      <c r="I516" s="220" t="s">
        <v>773</v>
      </c>
      <c r="J516" s="220"/>
      <c r="K516" s="220" t="s">
        <v>85</v>
      </c>
      <c r="L516" s="221">
        <v>0</v>
      </c>
      <c r="M516" s="221">
        <v>2019</v>
      </c>
      <c r="N516" s="222">
        <v>243</v>
      </c>
      <c r="O516" s="222">
        <v>10</v>
      </c>
      <c r="P516" s="222">
        <v>30</v>
      </c>
      <c r="Q516" s="222">
        <v>121</v>
      </c>
      <c r="R516" s="222">
        <v>243</v>
      </c>
      <c r="S516" s="223">
        <f t="shared" si="43"/>
        <v>1418655600</v>
      </c>
      <c r="T516" s="223">
        <f t="shared" si="41"/>
        <v>643000000</v>
      </c>
      <c r="U516" s="278">
        <v>643000000</v>
      </c>
      <c r="V516" s="274"/>
      <c r="W516" s="274"/>
      <c r="X516" s="274"/>
      <c r="Y516" s="274"/>
      <c r="Z516" s="274"/>
      <c r="AA516" s="274"/>
      <c r="AB516" s="277"/>
      <c r="AC516" s="278"/>
      <c r="AD516" s="223">
        <f t="shared" si="46"/>
        <v>249269400</v>
      </c>
      <c r="AE516" s="274">
        <v>249269400</v>
      </c>
      <c r="AF516" s="274"/>
      <c r="AG516" s="274"/>
      <c r="AH516" s="274"/>
      <c r="AI516" s="274"/>
      <c r="AJ516" s="274"/>
      <c r="AK516" s="274"/>
      <c r="AL516" s="277"/>
      <c r="AM516" s="278"/>
      <c r="AN516" s="223">
        <f t="shared" si="42"/>
        <v>260520000</v>
      </c>
      <c r="AO516" s="274">
        <v>260520000</v>
      </c>
      <c r="AP516" s="274"/>
      <c r="AQ516" s="274"/>
      <c r="AR516" s="274"/>
      <c r="AS516" s="274"/>
      <c r="AT516" s="274"/>
      <c r="AU516" s="274"/>
      <c r="AV516" s="277"/>
      <c r="AW516" s="278"/>
      <c r="AX516" s="223">
        <f t="shared" si="44"/>
        <v>265866200</v>
      </c>
      <c r="AY516" s="274">
        <v>265866200</v>
      </c>
      <c r="AZ516" s="274"/>
      <c r="BA516" s="223"/>
      <c r="BB516" s="223"/>
      <c r="BC516" s="223"/>
      <c r="BD516" s="223"/>
      <c r="BE516" s="223"/>
      <c r="BF516" s="223"/>
      <c r="BG516" s="223"/>
    </row>
    <row r="517" spans="1:59" s="234" customFormat="1" ht="52" hidden="1" x14ac:dyDescent="0.3">
      <c r="A517" s="213">
        <v>514</v>
      </c>
      <c r="B517" s="230" t="str">
        <f>[4]LT!E$7</f>
        <v>LT5. GESTIÓN TERRITORIAL COMPARTIDA PARA UNA BUENA GOBERNANZA</v>
      </c>
      <c r="C517" s="220" t="str">
        <f>[4]LA!F$22</f>
        <v>LA503. FORTALECIMIENTO INSTITUCIONAL</v>
      </c>
      <c r="D517" s="220" t="str">
        <f>[4]Pg!$F$57</f>
        <v>Pg50301. Valle del Cauca: Institucionalidad con Resultados</v>
      </c>
      <c r="E517" s="220" t="s">
        <v>5156</v>
      </c>
      <c r="F517" s="220" t="s">
        <v>5321</v>
      </c>
      <c r="G517" s="220" t="s">
        <v>976</v>
      </c>
      <c r="H517" s="220" t="s">
        <v>4894</v>
      </c>
      <c r="I517" s="220" t="s">
        <v>773</v>
      </c>
      <c r="J517" s="220"/>
      <c r="K517" s="225" t="s">
        <v>85</v>
      </c>
      <c r="L517" s="221">
        <v>0</v>
      </c>
      <c r="M517" s="221">
        <v>2019</v>
      </c>
      <c r="N517" s="222">
        <v>469</v>
      </c>
      <c r="O517" s="222">
        <v>10</v>
      </c>
      <c r="P517" s="222">
        <v>75</v>
      </c>
      <c r="Q517" s="222">
        <v>235</v>
      </c>
      <c r="R517" s="222">
        <v>469</v>
      </c>
      <c r="S517" s="223">
        <f t="shared" si="43"/>
        <v>483160000</v>
      </c>
      <c r="T517" s="223">
        <f t="shared" si="41"/>
        <v>219000000</v>
      </c>
      <c r="U517" s="223"/>
      <c r="V517" s="223"/>
      <c r="W517" s="223"/>
      <c r="X517" s="223"/>
      <c r="Y517" s="223"/>
      <c r="Z517" s="223"/>
      <c r="AA517" s="223"/>
      <c r="AB517" s="223">
        <v>219000000</v>
      </c>
      <c r="AC517" s="223"/>
      <c r="AD517" s="223">
        <f t="shared" si="46"/>
        <v>84952800</v>
      </c>
      <c r="AE517" s="223"/>
      <c r="AF517" s="223"/>
      <c r="AG517" s="223"/>
      <c r="AH517" s="223"/>
      <c r="AI517" s="223"/>
      <c r="AJ517" s="223"/>
      <c r="AK517" s="223"/>
      <c r="AL517" s="278">
        <v>84952800</v>
      </c>
      <c r="AM517" s="274"/>
      <c r="AN517" s="223">
        <f t="shared" si="42"/>
        <v>88725000</v>
      </c>
      <c r="AO517" s="274"/>
      <c r="AP517" s="274"/>
      <c r="AQ517" s="274"/>
      <c r="AR517" s="274"/>
      <c r="AS517" s="274"/>
      <c r="AT517" s="274"/>
      <c r="AU517" s="274"/>
      <c r="AV517" s="274">
        <v>88725000</v>
      </c>
      <c r="AW517" s="274"/>
      <c r="AX517" s="223">
        <f t="shared" si="44"/>
        <v>90482200</v>
      </c>
      <c r="AY517" s="274"/>
      <c r="AZ517" s="274"/>
      <c r="BA517" s="274"/>
      <c r="BB517" s="274"/>
      <c r="BC517" s="274"/>
      <c r="BD517" s="274"/>
      <c r="BE517" s="274"/>
      <c r="BF517" s="274">
        <v>90482200</v>
      </c>
      <c r="BG517" s="223"/>
    </row>
    <row r="518" spans="1:59" s="234" customFormat="1" ht="52" hidden="1" x14ac:dyDescent="0.3">
      <c r="A518" s="213">
        <v>515</v>
      </c>
      <c r="B518" s="230" t="str">
        <f>[4]LT!E$7</f>
        <v>LT5. GESTIÓN TERRITORIAL COMPARTIDA PARA UNA BUENA GOBERNANZA</v>
      </c>
      <c r="C518" s="220" t="str">
        <f>[4]LA!F$22</f>
        <v>LA503. FORTALECIMIENTO INSTITUCIONAL</v>
      </c>
      <c r="D518" s="220" t="str">
        <f>[4]Pg!$F$57</f>
        <v>Pg50301. Valle del Cauca: Institucionalidad con Resultados</v>
      </c>
      <c r="E518" s="220" t="s">
        <v>5156</v>
      </c>
      <c r="F518" s="220" t="s">
        <v>5321</v>
      </c>
      <c r="G518" s="220" t="s">
        <v>978</v>
      </c>
      <c r="H518" s="220" t="s">
        <v>4895</v>
      </c>
      <c r="I518" s="220" t="s">
        <v>773</v>
      </c>
      <c r="J518" s="220"/>
      <c r="K518" s="225" t="s">
        <v>85</v>
      </c>
      <c r="L518" s="221">
        <v>0</v>
      </c>
      <c r="M518" s="221">
        <v>2019</v>
      </c>
      <c r="N518" s="222">
        <v>243</v>
      </c>
      <c r="O518" s="222">
        <v>10</v>
      </c>
      <c r="P518" s="222">
        <v>30</v>
      </c>
      <c r="Q518" s="222">
        <v>121</v>
      </c>
      <c r="R518" s="222">
        <v>243</v>
      </c>
      <c r="S518" s="223">
        <f t="shared" si="43"/>
        <v>483160000</v>
      </c>
      <c r="T518" s="223">
        <f t="shared" si="41"/>
        <v>219000000</v>
      </c>
      <c r="U518" s="278">
        <v>219000000</v>
      </c>
      <c r="V518" s="274"/>
      <c r="W518" s="274"/>
      <c r="X518" s="274"/>
      <c r="Y518" s="274"/>
      <c r="Z518" s="274"/>
      <c r="AA518" s="274"/>
      <c r="AB518" s="277"/>
      <c r="AC518" s="278"/>
      <c r="AD518" s="223">
        <f t="shared" si="46"/>
        <v>84952800</v>
      </c>
      <c r="AE518" s="274">
        <v>84952800</v>
      </c>
      <c r="AF518" s="274"/>
      <c r="AG518" s="274"/>
      <c r="AH518" s="274"/>
      <c r="AI518" s="274"/>
      <c r="AJ518" s="274"/>
      <c r="AK518" s="274"/>
      <c r="AL518" s="277"/>
      <c r="AM518" s="278"/>
      <c r="AN518" s="223">
        <f t="shared" si="42"/>
        <v>88725000</v>
      </c>
      <c r="AO518" s="274">
        <v>88725000</v>
      </c>
      <c r="AP518" s="274"/>
      <c r="AQ518" s="274"/>
      <c r="AR518" s="274"/>
      <c r="AS518" s="274"/>
      <c r="AT518" s="274"/>
      <c r="AU518" s="274"/>
      <c r="AV518" s="277"/>
      <c r="AW518" s="278"/>
      <c r="AX518" s="223">
        <f t="shared" si="44"/>
        <v>90482200</v>
      </c>
      <c r="AY518" s="274">
        <v>90482200</v>
      </c>
      <c r="AZ518" s="274"/>
      <c r="BA518" s="223"/>
      <c r="BB518" s="223"/>
      <c r="BC518" s="223"/>
      <c r="BD518" s="223"/>
      <c r="BE518" s="223"/>
      <c r="BF518" s="223"/>
      <c r="BG518" s="223"/>
    </row>
    <row r="519" spans="1:59" s="234" customFormat="1" ht="52" hidden="1" x14ac:dyDescent="0.3">
      <c r="A519" s="213">
        <v>516</v>
      </c>
      <c r="B519" s="230" t="str">
        <f>[4]LT!E$7</f>
        <v>LT5. GESTIÓN TERRITORIAL COMPARTIDA PARA UNA BUENA GOBERNANZA</v>
      </c>
      <c r="C519" s="220" t="str">
        <f>[4]LA!F$22</f>
        <v>LA503. FORTALECIMIENTO INSTITUCIONAL</v>
      </c>
      <c r="D519" s="220" t="str">
        <f>[4]Pg!$F$57</f>
        <v>Pg50301. Valle del Cauca: Institucionalidad con Resultados</v>
      </c>
      <c r="E519" s="220" t="s">
        <v>5156</v>
      </c>
      <c r="F519" s="220" t="s">
        <v>5321</v>
      </c>
      <c r="G519" s="220" t="s">
        <v>1480</v>
      </c>
      <c r="H519" s="220" t="s">
        <v>4896</v>
      </c>
      <c r="I519" s="220" t="s">
        <v>773</v>
      </c>
      <c r="J519" s="220"/>
      <c r="K519" s="225" t="s">
        <v>85</v>
      </c>
      <c r="L519" s="221">
        <v>0</v>
      </c>
      <c r="M519" s="221">
        <v>2019</v>
      </c>
      <c r="N519" s="221">
        <v>243</v>
      </c>
      <c r="O519" s="221">
        <v>10</v>
      </c>
      <c r="P519" s="221">
        <v>30</v>
      </c>
      <c r="Q519" s="221">
        <v>121</v>
      </c>
      <c r="R519" s="222">
        <v>243</v>
      </c>
      <c r="S519" s="223">
        <f t="shared" si="43"/>
        <v>493500000</v>
      </c>
      <c r="T519" s="223">
        <f t="shared" si="41"/>
        <v>120000000</v>
      </c>
      <c r="U519" s="223">
        <v>120000000</v>
      </c>
      <c r="V519" s="223"/>
      <c r="W519" s="223"/>
      <c r="X519" s="223"/>
      <c r="Y519" s="223"/>
      <c r="Z519" s="223"/>
      <c r="AA519" s="223"/>
      <c r="AB519" s="223"/>
      <c r="AC519" s="223"/>
      <c r="AD519" s="223">
        <f t="shared" si="46"/>
        <v>124000000</v>
      </c>
      <c r="AE519" s="223"/>
      <c r="AF519" s="223"/>
      <c r="AG519" s="223"/>
      <c r="AH519" s="223"/>
      <c r="AI519" s="223"/>
      <c r="AJ519" s="223"/>
      <c r="AK519" s="223"/>
      <c r="AL519" s="223">
        <v>124000000</v>
      </c>
      <c r="AM519" s="223"/>
      <c r="AN519" s="223">
        <f t="shared" si="42"/>
        <v>124500000</v>
      </c>
      <c r="AO519" s="223">
        <v>124500000</v>
      </c>
      <c r="AP519" s="223"/>
      <c r="AQ519" s="223"/>
      <c r="AR519" s="223"/>
      <c r="AS519" s="223"/>
      <c r="AT519" s="223"/>
      <c r="AU519" s="223"/>
      <c r="AV519" s="223"/>
      <c r="AW519" s="223"/>
      <c r="AX519" s="223">
        <f t="shared" si="44"/>
        <v>125000000</v>
      </c>
      <c r="AY519" s="223">
        <v>125000000</v>
      </c>
      <c r="AZ519" s="223"/>
      <c r="BA519" s="223"/>
      <c r="BB519" s="223"/>
      <c r="BC519" s="223"/>
      <c r="BD519" s="223"/>
      <c r="BE519" s="223"/>
      <c r="BF519" s="223">
        <v>0</v>
      </c>
      <c r="BG519" s="223"/>
    </row>
    <row r="520" spans="1:59" s="234" customFormat="1" ht="52" hidden="1" x14ac:dyDescent="0.3">
      <c r="A520" s="213">
        <v>517</v>
      </c>
      <c r="B520" s="230" t="str">
        <f>[4]LT!E$7</f>
        <v>LT5. GESTIÓN TERRITORIAL COMPARTIDA PARA UNA BUENA GOBERNANZA</v>
      </c>
      <c r="C520" s="220" t="str">
        <f>[4]LA!F$22</f>
        <v>LA503. FORTALECIMIENTO INSTITUCIONAL</v>
      </c>
      <c r="D520" s="220" t="str">
        <f>[4]Pg!$F$57</f>
        <v>Pg50301. Valle del Cauca: Institucionalidad con Resultados</v>
      </c>
      <c r="E520" s="220" t="s">
        <v>5152</v>
      </c>
      <c r="F520" s="220" t="s">
        <v>5321</v>
      </c>
      <c r="G520" s="220" t="s">
        <v>1481</v>
      </c>
      <c r="H520" s="220" t="s">
        <v>4897</v>
      </c>
      <c r="I520" s="220" t="s">
        <v>773</v>
      </c>
      <c r="J520" s="220"/>
      <c r="K520" s="220" t="s">
        <v>77</v>
      </c>
      <c r="L520" s="221">
        <v>1</v>
      </c>
      <c r="M520" s="221">
        <v>2019</v>
      </c>
      <c r="N520" s="221">
        <v>1</v>
      </c>
      <c r="O520" s="221">
        <v>1</v>
      </c>
      <c r="P520" s="221">
        <v>1</v>
      </c>
      <c r="Q520" s="221">
        <v>1</v>
      </c>
      <c r="R520" s="222">
        <v>1</v>
      </c>
      <c r="S520" s="223">
        <f t="shared" si="43"/>
        <v>6849232000</v>
      </c>
      <c r="T520" s="223">
        <f t="shared" si="41"/>
        <v>3021172000</v>
      </c>
      <c r="U520" s="223">
        <v>3021172000</v>
      </c>
      <c r="V520" s="223"/>
      <c r="W520" s="223"/>
      <c r="X520" s="223"/>
      <c r="Y520" s="223"/>
      <c r="Z520" s="223"/>
      <c r="AA520" s="223"/>
      <c r="AB520" s="223"/>
      <c r="AC520" s="223"/>
      <c r="AD520" s="223">
        <f t="shared" si="46"/>
        <v>1255590000</v>
      </c>
      <c r="AE520" s="278">
        <v>310320787</v>
      </c>
      <c r="AF520" s="274"/>
      <c r="AG520" s="274"/>
      <c r="AH520" s="274"/>
      <c r="AI520" s="274"/>
      <c r="AJ520" s="274"/>
      <c r="AK520" s="274"/>
      <c r="AL520" s="274">
        <v>945269213</v>
      </c>
      <c r="AM520" s="274"/>
      <c r="AN520" s="223">
        <f t="shared" si="42"/>
        <v>1287000000</v>
      </c>
      <c r="AO520" s="274">
        <v>668717982</v>
      </c>
      <c r="AP520" s="274"/>
      <c r="AQ520" s="274"/>
      <c r="AR520" s="274"/>
      <c r="AS520" s="274"/>
      <c r="AT520" s="274"/>
      <c r="AU520" s="274"/>
      <c r="AV520" s="274">
        <v>618282018</v>
      </c>
      <c r="AW520" s="274"/>
      <c r="AX520" s="223">
        <f t="shared" si="44"/>
        <v>1285470000</v>
      </c>
      <c r="AY520" s="274">
        <v>667187982</v>
      </c>
      <c r="AZ520" s="274"/>
      <c r="BA520" s="274"/>
      <c r="BB520" s="274"/>
      <c r="BC520" s="274"/>
      <c r="BD520" s="274"/>
      <c r="BE520" s="274"/>
      <c r="BF520" s="274">
        <v>618282018</v>
      </c>
      <c r="BG520" s="223"/>
    </row>
    <row r="521" spans="1:59" s="234" customFormat="1" ht="52" hidden="1" x14ac:dyDescent="0.3">
      <c r="A521" s="213">
        <v>518</v>
      </c>
      <c r="B521" s="230" t="str">
        <f>[4]LT!E$7</f>
        <v>LT5. GESTIÓN TERRITORIAL COMPARTIDA PARA UNA BUENA GOBERNANZA</v>
      </c>
      <c r="C521" s="220" t="str">
        <f>[4]LA!F$22</f>
        <v>LA503. FORTALECIMIENTO INSTITUCIONAL</v>
      </c>
      <c r="D521" s="220" t="str">
        <f>[4]Pg!$F$57</f>
        <v>Pg50301. Valle del Cauca: Institucionalidad con Resultados</v>
      </c>
      <c r="E521" s="220" t="s">
        <v>5152</v>
      </c>
      <c r="F521" s="220" t="s">
        <v>5321</v>
      </c>
      <c r="G521" s="220" t="s">
        <v>982</v>
      </c>
      <c r="H521" s="220" t="s">
        <v>4898</v>
      </c>
      <c r="I521" s="220" t="s">
        <v>773</v>
      </c>
      <c r="J521" s="220"/>
      <c r="K521" s="220" t="s">
        <v>85</v>
      </c>
      <c r="L521" s="221">
        <v>0</v>
      </c>
      <c r="M521" s="221">
        <v>2019</v>
      </c>
      <c r="N521" s="224">
        <v>1</v>
      </c>
      <c r="O521" s="221">
        <v>10</v>
      </c>
      <c r="P521" s="221">
        <v>20</v>
      </c>
      <c r="Q521" s="221">
        <v>50</v>
      </c>
      <c r="R521" s="222">
        <v>100</v>
      </c>
      <c r="S521" s="223">
        <f t="shared" si="43"/>
        <v>706580000</v>
      </c>
      <c r="T521" s="223">
        <f t="shared" si="41"/>
        <v>100000000</v>
      </c>
      <c r="U521" s="223">
        <v>100000000</v>
      </c>
      <c r="V521" s="223"/>
      <c r="W521" s="223"/>
      <c r="X521" s="223"/>
      <c r="Y521" s="223"/>
      <c r="Z521" s="223"/>
      <c r="AA521" s="223"/>
      <c r="AB521" s="223"/>
      <c r="AC521" s="223"/>
      <c r="AD521" s="223">
        <f t="shared" si="46"/>
        <v>79720000</v>
      </c>
      <c r="AE521" s="278">
        <v>79720000</v>
      </c>
      <c r="AF521" s="274"/>
      <c r="AG521" s="274"/>
      <c r="AH521" s="274"/>
      <c r="AI521" s="274"/>
      <c r="AJ521" s="274"/>
      <c r="AK521" s="274"/>
      <c r="AL521" s="274"/>
      <c r="AM521" s="274"/>
      <c r="AN521" s="223">
        <f t="shared" si="42"/>
        <v>117000000</v>
      </c>
      <c r="AO521" s="274">
        <v>117000000</v>
      </c>
      <c r="AP521" s="274"/>
      <c r="AQ521" s="274"/>
      <c r="AR521" s="274"/>
      <c r="AS521" s="274"/>
      <c r="AT521" s="274"/>
      <c r="AU521" s="274"/>
      <c r="AV521" s="274"/>
      <c r="AW521" s="274"/>
      <c r="AX521" s="223">
        <f t="shared" si="44"/>
        <v>409860000</v>
      </c>
      <c r="AY521" s="274">
        <v>409860000</v>
      </c>
      <c r="AZ521" s="274"/>
      <c r="BA521" s="223"/>
      <c r="BB521" s="223"/>
      <c r="BC521" s="223"/>
      <c r="BD521" s="223"/>
      <c r="BE521" s="223"/>
      <c r="BF521" s="223">
        <v>0</v>
      </c>
      <c r="BG521" s="223"/>
    </row>
    <row r="522" spans="1:59" s="234" customFormat="1" ht="52" hidden="1" x14ac:dyDescent="0.3">
      <c r="A522" s="213">
        <v>519</v>
      </c>
      <c r="B522" s="230" t="str">
        <f>[4]LT!E$7</f>
        <v>LT5. GESTIÓN TERRITORIAL COMPARTIDA PARA UNA BUENA GOBERNANZA</v>
      </c>
      <c r="C522" s="220" t="str">
        <f>[4]LA!F$22</f>
        <v>LA503. FORTALECIMIENTO INSTITUCIONAL</v>
      </c>
      <c r="D522" s="220" t="str">
        <f>[4]Pg!$F$57</f>
        <v>Pg50301. Valle del Cauca: Institucionalidad con Resultados</v>
      </c>
      <c r="E522" s="220" t="s">
        <v>5153</v>
      </c>
      <c r="F522" s="220" t="s">
        <v>5321</v>
      </c>
      <c r="G522" s="220" t="s">
        <v>983</v>
      </c>
      <c r="H522" s="220" t="s">
        <v>4899</v>
      </c>
      <c r="I522" s="220" t="s">
        <v>773</v>
      </c>
      <c r="J522" s="220"/>
      <c r="K522" s="220" t="s">
        <v>85</v>
      </c>
      <c r="L522" s="224">
        <v>1</v>
      </c>
      <c r="M522" s="221">
        <v>2019</v>
      </c>
      <c r="N522" s="224">
        <v>1</v>
      </c>
      <c r="O522" s="222">
        <v>10</v>
      </c>
      <c r="P522" s="222">
        <v>20</v>
      </c>
      <c r="Q522" s="222">
        <v>50</v>
      </c>
      <c r="R522" s="222">
        <v>100</v>
      </c>
      <c r="S522" s="223">
        <f t="shared" si="43"/>
        <v>348270000</v>
      </c>
      <c r="T522" s="223">
        <f t="shared" ref="T522:T585" si="50">SUM(U522:AC522)</f>
        <v>348270000</v>
      </c>
      <c r="U522" s="223"/>
      <c r="V522" s="223"/>
      <c r="W522" s="223"/>
      <c r="X522" s="223"/>
      <c r="Y522" s="223"/>
      <c r="Z522" s="223"/>
      <c r="AA522" s="223"/>
      <c r="AB522" s="223">
        <v>348270000</v>
      </c>
      <c r="AC522" s="223"/>
      <c r="AD522" s="223">
        <f t="shared" si="46"/>
        <v>0</v>
      </c>
      <c r="AE522" s="223"/>
      <c r="AF522" s="223"/>
      <c r="AG522" s="223"/>
      <c r="AH522" s="223"/>
      <c r="AI522" s="223"/>
      <c r="AJ522" s="223"/>
      <c r="AK522" s="223"/>
      <c r="AL522" s="278">
        <v>0</v>
      </c>
      <c r="AM522" s="274"/>
      <c r="AN522" s="223">
        <f t="shared" ref="AN522:AN585" si="51">SUM(AO522:AW522)</f>
        <v>0</v>
      </c>
      <c r="AO522" s="274"/>
      <c r="AP522" s="274"/>
      <c r="AQ522" s="274"/>
      <c r="AR522" s="274"/>
      <c r="AS522" s="274"/>
      <c r="AT522" s="274"/>
      <c r="AU522" s="274"/>
      <c r="AV522" s="274">
        <v>0</v>
      </c>
      <c r="AW522" s="274"/>
      <c r="AX522" s="223">
        <f t="shared" si="44"/>
        <v>0</v>
      </c>
      <c r="AY522" s="274"/>
      <c r="AZ522" s="274"/>
      <c r="BA522" s="274"/>
      <c r="BB522" s="274"/>
      <c r="BC522" s="274"/>
      <c r="BD522" s="274"/>
      <c r="BE522" s="274"/>
      <c r="BF522" s="274">
        <v>0</v>
      </c>
      <c r="BG522" s="223"/>
    </row>
    <row r="523" spans="1:59" s="234" customFormat="1" ht="78" hidden="1" x14ac:dyDescent="0.3">
      <c r="A523" s="213">
        <v>520</v>
      </c>
      <c r="B523" s="230" t="str">
        <f>[4]LT!E$7</f>
        <v>LT5. GESTIÓN TERRITORIAL COMPARTIDA PARA UNA BUENA GOBERNANZA</v>
      </c>
      <c r="C523" s="220" t="str">
        <f>[4]LA!F$22</f>
        <v>LA503. FORTALECIMIENTO INSTITUCIONAL</v>
      </c>
      <c r="D523" s="220" t="str">
        <f>[4]Pg!$F$57</f>
        <v>Pg50301. Valle del Cauca: Institucionalidad con Resultados</v>
      </c>
      <c r="E523" s="220" t="s">
        <v>5154</v>
      </c>
      <c r="F523" s="220" t="s">
        <v>5321</v>
      </c>
      <c r="G523" s="220" t="s">
        <v>984</v>
      </c>
      <c r="H523" s="220" t="s">
        <v>4900</v>
      </c>
      <c r="I523" s="220" t="s">
        <v>242</v>
      </c>
      <c r="J523" s="220"/>
      <c r="K523" s="220" t="s">
        <v>77</v>
      </c>
      <c r="L523" s="221">
        <v>1</v>
      </c>
      <c r="M523" s="221">
        <v>2019</v>
      </c>
      <c r="N523" s="221">
        <v>1</v>
      </c>
      <c r="O523" s="221">
        <v>1</v>
      </c>
      <c r="P523" s="221">
        <v>1</v>
      </c>
      <c r="Q523" s="221">
        <v>1</v>
      </c>
      <c r="R523" s="222">
        <v>1</v>
      </c>
      <c r="S523" s="223">
        <f t="shared" ref="S523:S586" si="52">SUM(T523,AD523,AN523,AX523)</f>
        <v>5651398560</v>
      </c>
      <c r="T523" s="223">
        <f t="shared" si="50"/>
        <v>1439158000</v>
      </c>
      <c r="U523" s="223">
        <v>1439158000</v>
      </c>
      <c r="V523" s="223"/>
      <c r="W523" s="223"/>
      <c r="X523" s="223"/>
      <c r="Y523" s="223"/>
      <c r="Z523" s="223"/>
      <c r="AA523" s="223"/>
      <c r="AB523" s="223"/>
      <c r="AC523" s="223"/>
      <c r="AD523" s="223">
        <f t="shared" si="46"/>
        <v>1180200000</v>
      </c>
      <c r="AE523" s="223">
        <f>1300000000-119800000</f>
        <v>1180200000</v>
      </c>
      <c r="AF523" s="223"/>
      <c r="AG523" s="223"/>
      <c r="AH523" s="223"/>
      <c r="AI523" s="223"/>
      <c r="AJ523" s="223"/>
      <c r="AK523" s="223"/>
      <c r="AL523" s="223"/>
      <c r="AM523" s="223"/>
      <c r="AN523" s="223">
        <f t="shared" si="51"/>
        <v>861235160</v>
      </c>
      <c r="AO523" s="223">
        <f>1520000000-658764840</f>
        <v>861235160</v>
      </c>
      <c r="AP523" s="223"/>
      <c r="AQ523" s="223"/>
      <c r="AR523" s="223"/>
      <c r="AS523" s="223"/>
      <c r="AT523" s="223"/>
      <c r="AU523" s="223"/>
      <c r="AV523" s="223"/>
      <c r="AW523" s="223"/>
      <c r="AX523" s="223">
        <f t="shared" si="44"/>
        <v>2170805400</v>
      </c>
      <c r="AY523" s="223">
        <f>2000000000+170805400</f>
        <v>2170805400</v>
      </c>
      <c r="AZ523" s="223"/>
      <c r="BA523" s="223"/>
      <c r="BB523" s="223"/>
      <c r="BC523" s="223"/>
      <c r="BD523" s="223"/>
      <c r="BE523" s="223"/>
      <c r="BF523" s="223">
        <v>0</v>
      </c>
      <c r="BG523" s="223"/>
    </row>
    <row r="524" spans="1:59" s="234" customFormat="1" ht="52" hidden="1" x14ac:dyDescent="0.3">
      <c r="A524" s="213">
        <v>521</v>
      </c>
      <c r="B524" s="230" t="str">
        <f>[4]LT!E$7</f>
        <v>LT5. GESTIÓN TERRITORIAL COMPARTIDA PARA UNA BUENA GOBERNANZA</v>
      </c>
      <c r="C524" s="220" t="str">
        <f>[4]LA!F$22</f>
        <v>LA503. FORTALECIMIENTO INSTITUCIONAL</v>
      </c>
      <c r="D524" s="220" t="str">
        <f>[4]Pg!$F$57</f>
        <v>Pg50301. Valle del Cauca: Institucionalidad con Resultados</v>
      </c>
      <c r="E524" s="220" t="s">
        <v>5157</v>
      </c>
      <c r="F524" s="220" t="s">
        <v>5322</v>
      </c>
      <c r="G524" s="220" t="s">
        <v>989</v>
      </c>
      <c r="H524" s="220" t="s">
        <v>4901</v>
      </c>
      <c r="I524" s="220" t="s">
        <v>242</v>
      </c>
      <c r="J524" s="220"/>
      <c r="K524" s="220" t="s">
        <v>77</v>
      </c>
      <c r="L524" s="221">
        <v>1</v>
      </c>
      <c r="M524" s="221">
        <v>2019</v>
      </c>
      <c r="N524" s="221">
        <v>1</v>
      </c>
      <c r="O524" s="221">
        <v>0</v>
      </c>
      <c r="P524" s="221">
        <v>1</v>
      </c>
      <c r="Q524" s="221">
        <v>1</v>
      </c>
      <c r="R524" s="222">
        <v>1</v>
      </c>
      <c r="S524" s="223">
        <f t="shared" si="52"/>
        <v>330000000</v>
      </c>
      <c r="T524" s="223">
        <f t="shared" si="50"/>
        <v>0</v>
      </c>
      <c r="U524" s="223"/>
      <c r="V524" s="223"/>
      <c r="W524" s="223"/>
      <c r="X524" s="223"/>
      <c r="Y524" s="223"/>
      <c r="Z524" s="223"/>
      <c r="AA524" s="223"/>
      <c r="AB524" s="223"/>
      <c r="AC524" s="223"/>
      <c r="AD524" s="223">
        <f t="shared" si="46"/>
        <v>50000000</v>
      </c>
      <c r="AE524" s="223">
        <v>50000000</v>
      </c>
      <c r="AF524" s="223"/>
      <c r="AG524" s="223"/>
      <c r="AH524" s="223"/>
      <c r="AI524" s="223"/>
      <c r="AJ524" s="223"/>
      <c r="AK524" s="223"/>
      <c r="AL524" s="223"/>
      <c r="AM524" s="223"/>
      <c r="AN524" s="223">
        <f t="shared" si="51"/>
        <v>130000000</v>
      </c>
      <c r="AO524" s="223">
        <v>130000000</v>
      </c>
      <c r="AP524" s="223"/>
      <c r="AQ524" s="223"/>
      <c r="AR524" s="223"/>
      <c r="AS524" s="223"/>
      <c r="AT524" s="223"/>
      <c r="AU524" s="223"/>
      <c r="AV524" s="223"/>
      <c r="AW524" s="223"/>
      <c r="AX524" s="223">
        <f t="shared" si="44"/>
        <v>150000000</v>
      </c>
      <c r="AY524" s="223">
        <v>150000000</v>
      </c>
      <c r="AZ524" s="223"/>
      <c r="BA524" s="223"/>
      <c r="BB524" s="223"/>
      <c r="BC524" s="223"/>
      <c r="BD524" s="223"/>
      <c r="BE524" s="223"/>
      <c r="BF524" s="223">
        <v>0</v>
      </c>
      <c r="BG524" s="223"/>
    </row>
    <row r="525" spans="1:59" s="234" customFormat="1" ht="39" hidden="1" x14ac:dyDescent="0.3">
      <c r="A525" s="213">
        <v>522</v>
      </c>
      <c r="B525" s="230" t="str">
        <f>[4]LT!E$7</f>
        <v>LT5. GESTIÓN TERRITORIAL COMPARTIDA PARA UNA BUENA GOBERNANZA</v>
      </c>
      <c r="C525" s="220" t="str">
        <f>[4]LA!F$22</f>
        <v>LA503. FORTALECIMIENTO INSTITUCIONAL</v>
      </c>
      <c r="D525" s="220" t="str">
        <f>[4]Pg!$F$57</f>
        <v>Pg50301. Valle del Cauca: Institucionalidad con Resultados</v>
      </c>
      <c r="E525" s="220" t="s">
        <v>5157</v>
      </c>
      <c r="F525" s="220" t="s">
        <v>5322</v>
      </c>
      <c r="G525" s="220" t="s">
        <v>1494</v>
      </c>
      <c r="H525" s="220" t="s">
        <v>4902</v>
      </c>
      <c r="I525" s="220" t="s">
        <v>242</v>
      </c>
      <c r="J525" s="220"/>
      <c r="K525" s="220" t="s">
        <v>77</v>
      </c>
      <c r="L525" s="221">
        <v>1</v>
      </c>
      <c r="M525" s="221">
        <v>2019</v>
      </c>
      <c r="N525" s="221">
        <v>1</v>
      </c>
      <c r="O525" s="221">
        <v>1</v>
      </c>
      <c r="P525" s="221">
        <v>1</v>
      </c>
      <c r="Q525" s="221">
        <v>1</v>
      </c>
      <c r="R525" s="222">
        <v>1</v>
      </c>
      <c r="S525" s="223">
        <f t="shared" si="52"/>
        <v>376000000</v>
      </c>
      <c r="T525" s="223">
        <f t="shared" si="50"/>
        <v>40000000</v>
      </c>
      <c r="U525" s="223"/>
      <c r="V525" s="223"/>
      <c r="W525" s="223"/>
      <c r="X525" s="223"/>
      <c r="Y525" s="223"/>
      <c r="Z525" s="223"/>
      <c r="AA525" s="223"/>
      <c r="AB525" s="223">
        <v>40000000</v>
      </c>
      <c r="AC525" s="223"/>
      <c r="AD525" s="223">
        <f t="shared" si="46"/>
        <v>70000000</v>
      </c>
      <c r="AE525" s="223">
        <v>70000000</v>
      </c>
      <c r="AF525" s="223"/>
      <c r="AG525" s="223"/>
      <c r="AH525" s="223"/>
      <c r="AI525" s="223"/>
      <c r="AJ525" s="223"/>
      <c r="AK525" s="223"/>
      <c r="AL525" s="223"/>
      <c r="AM525" s="223"/>
      <c r="AN525" s="223">
        <f t="shared" si="51"/>
        <v>120000000</v>
      </c>
      <c r="AO525" s="223">
        <v>120000000</v>
      </c>
      <c r="AP525" s="223"/>
      <c r="AQ525" s="223"/>
      <c r="AR525" s="223"/>
      <c r="AS525" s="223"/>
      <c r="AT525" s="223"/>
      <c r="AU525" s="223"/>
      <c r="AV525" s="223"/>
      <c r="AW525" s="223"/>
      <c r="AX525" s="223">
        <f t="shared" si="44"/>
        <v>146000000</v>
      </c>
      <c r="AY525" s="223">
        <v>146000000</v>
      </c>
      <c r="AZ525" s="223"/>
      <c r="BA525" s="223"/>
      <c r="BB525" s="223"/>
      <c r="BC525" s="223"/>
      <c r="BD525" s="223"/>
      <c r="BE525" s="223"/>
      <c r="BF525" s="223">
        <v>0</v>
      </c>
      <c r="BG525" s="223"/>
    </row>
    <row r="526" spans="1:59" s="234" customFormat="1" ht="39" hidden="1" x14ac:dyDescent="0.3">
      <c r="A526" s="213">
        <v>523</v>
      </c>
      <c r="B526" s="230" t="str">
        <f>[4]LT!E$7</f>
        <v>LT5. GESTIÓN TERRITORIAL COMPARTIDA PARA UNA BUENA GOBERNANZA</v>
      </c>
      <c r="C526" s="220" t="str">
        <f>[4]LA!F$22</f>
        <v>LA503. FORTALECIMIENTO INSTITUCIONAL</v>
      </c>
      <c r="D526" s="220" t="str">
        <f>[4]Pg!$F$57</f>
        <v>Pg50301. Valle del Cauca: Institucionalidad con Resultados</v>
      </c>
      <c r="E526" s="220" t="s">
        <v>5157</v>
      </c>
      <c r="F526" s="220" t="s">
        <v>5322</v>
      </c>
      <c r="G526" s="220" t="s">
        <v>990</v>
      </c>
      <c r="H526" s="220" t="s">
        <v>4903</v>
      </c>
      <c r="I526" s="220" t="s">
        <v>322</v>
      </c>
      <c r="J526" s="220" t="s">
        <v>1201</v>
      </c>
      <c r="K526" s="220" t="s">
        <v>85</v>
      </c>
      <c r="L526" s="221">
        <v>0</v>
      </c>
      <c r="M526" s="221">
        <v>2019</v>
      </c>
      <c r="N526" s="221">
        <v>1</v>
      </c>
      <c r="O526" s="221" t="s">
        <v>992</v>
      </c>
      <c r="P526" s="221" t="s">
        <v>257</v>
      </c>
      <c r="Q526" s="221" t="s">
        <v>993</v>
      </c>
      <c r="R526" s="222">
        <v>1</v>
      </c>
      <c r="S526" s="223">
        <f t="shared" si="52"/>
        <v>4479326323.5</v>
      </c>
      <c r="T526" s="223">
        <f t="shared" si="50"/>
        <v>1002000000</v>
      </c>
      <c r="U526" s="223">
        <v>1002000000</v>
      </c>
      <c r="V526" s="223"/>
      <c r="W526" s="223"/>
      <c r="X526" s="223"/>
      <c r="Y526" s="223"/>
      <c r="Z526" s="223"/>
      <c r="AA526" s="223"/>
      <c r="AB526" s="223"/>
      <c r="AC526" s="223"/>
      <c r="AD526" s="223">
        <f t="shared" si="46"/>
        <v>1032060000</v>
      </c>
      <c r="AE526" s="223">
        <f>1032060000-500000000</f>
        <v>532060000</v>
      </c>
      <c r="AF526" s="223"/>
      <c r="AG526" s="223"/>
      <c r="AH526" s="223"/>
      <c r="AI526" s="223"/>
      <c r="AJ526" s="223"/>
      <c r="AK526" s="223"/>
      <c r="AL526" s="223">
        <v>500000000</v>
      </c>
      <c r="AM526" s="223"/>
      <c r="AN526" s="223">
        <f t="shared" si="51"/>
        <v>1164412535</v>
      </c>
      <c r="AO526" s="223">
        <f>1164412535-392132247</f>
        <v>772280288</v>
      </c>
      <c r="AP526" s="223"/>
      <c r="AQ526" s="223"/>
      <c r="AR526" s="223"/>
      <c r="AS526" s="223"/>
      <c r="AT526" s="223"/>
      <c r="AU526" s="223"/>
      <c r="AV526" s="223">
        <v>392132247</v>
      </c>
      <c r="AW526" s="223"/>
      <c r="AX526" s="223">
        <f t="shared" si="44"/>
        <v>1280853788.5</v>
      </c>
      <c r="AY526" s="223">
        <v>880853788.5</v>
      </c>
      <c r="AZ526" s="223"/>
      <c r="BA526" s="223"/>
      <c r="BB526" s="223"/>
      <c r="BC526" s="223"/>
      <c r="BD526" s="223"/>
      <c r="BE526" s="223"/>
      <c r="BF526" s="223">
        <v>400000000</v>
      </c>
      <c r="BG526" s="223"/>
    </row>
    <row r="527" spans="1:59" s="234" customFormat="1" ht="39" hidden="1" x14ac:dyDescent="0.3">
      <c r="A527" s="213">
        <v>524</v>
      </c>
      <c r="B527" s="230" t="str">
        <f>[4]LT!E$7</f>
        <v>LT5. GESTIÓN TERRITORIAL COMPARTIDA PARA UNA BUENA GOBERNANZA</v>
      </c>
      <c r="C527" s="220" t="str">
        <f>[4]LA!F$22</f>
        <v>LA503. FORTALECIMIENTO INSTITUCIONAL</v>
      </c>
      <c r="D527" s="220" t="str">
        <f>[4]Pg!$F$57</f>
        <v>Pg50301. Valle del Cauca: Institucionalidad con Resultados</v>
      </c>
      <c r="E527" s="220" t="s">
        <v>5158</v>
      </c>
      <c r="F527" s="220" t="s">
        <v>5322</v>
      </c>
      <c r="G527" s="220" t="s">
        <v>995</v>
      </c>
      <c r="H527" s="220" t="s">
        <v>5404</v>
      </c>
      <c r="I527" s="220" t="s">
        <v>322</v>
      </c>
      <c r="J527" s="220" t="s">
        <v>5388</v>
      </c>
      <c r="K527" s="220" t="s">
        <v>77</v>
      </c>
      <c r="L527" s="221">
        <v>1</v>
      </c>
      <c r="M527" s="221">
        <v>2019</v>
      </c>
      <c r="N527" s="221">
        <v>1</v>
      </c>
      <c r="O527" s="221">
        <v>1</v>
      </c>
      <c r="P527" s="221">
        <v>1</v>
      </c>
      <c r="Q527" s="221">
        <v>1</v>
      </c>
      <c r="R527" s="222">
        <v>1</v>
      </c>
      <c r="S527" s="223">
        <f t="shared" si="52"/>
        <v>130332300</v>
      </c>
      <c r="T527" s="223">
        <f t="shared" si="50"/>
        <v>30000000</v>
      </c>
      <c r="U527" s="223">
        <v>30000000</v>
      </c>
      <c r="V527" s="223"/>
      <c r="W527" s="223"/>
      <c r="X527" s="223"/>
      <c r="Y527" s="223"/>
      <c r="Z527" s="223"/>
      <c r="AA527" s="223"/>
      <c r="AB527" s="223"/>
      <c r="AC527" s="223"/>
      <c r="AD527" s="223">
        <f t="shared" si="46"/>
        <v>30900000</v>
      </c>
      <c r="AE527" s="223">
        <v>30900000</v>
      </c>
      <c r="AF527" s="223"/>
      <c r="AG527" s="223"/>
      <c r="AH527" s="223"/>
      <c r="AI527" s="223"/>
      <c r="AJ527" s="223"/>
      <c r="AK527" s="223"/>
      <c r="AL527" s="223"/>
      <c r="AM527" s="223"/>
      <c r="AN527" s="223">
        <f t="shared" si="51"/>
        <v>33063000.000000004</v>
      </c>
      <c r="AO527" s="223">
        <v>33063000.000000004</v>
      </c>
      <c r="AP527" s="223"/>
      <c r="AQ527" s="223"/>
      <c r="AR527" s="223"/>
      <c r="AS527" s="223"/>
      <c r="AT527" s="223"/>
      <c r="AU527" s="223"/>
      <c r="AV527" s="223"/>
      <c r="AW527" s="223"/>
      <c r="AX527" s="223">
        <f t="shared" si="44"/>
        <v>36369300.000000007</v>
      </c>
      <c r="AY527" s="223">
        <v>36369300.000000007</v>
      </c>
      <c r="AZ527" s="223"/>
      <c r="BA527" s="223"/>
      <c r="BB527" s="223"/>
      <c r="BC527" s="223"/>
      <c r="BD527" s="223"/>
      <c r="BE527" s="223"/>
      <c r="BF527" s="223"/>
      <c r="BG527" s="223"/>
    </row>
    <row r="528" spans="1:59" s="234" customFormat="1" ht="39" hidden="1" x14ac:dyDescent="0.3">
      <c r="A528" s="213">
        <v>525</v>
      </c>
      <c r="B528" s="230" t="str">
        <f>[4]LT!E$7</f>
        <v>LT5. GESTIÓN TERRITORIAL COMPARTIDA PARA UNA BUENA GOBERNANZA</v>
      </c>
      <c r="C528" s="220" t="str">
        <f>[4]LA!F$22</f>
        <v>LA503. FORTALECIMIENTO INSTITUCIONAL</v>
      </c>
      <c r="D528" s="220" t="str">
        <f>[4]Pg!$F$57</f>
        <v>Pg50301. Valle del Cauca: Institucionalidad con Resultados</v>
      </c>
      <c r="E528" s="220" t="s">
        <v>5158</v>
      </c>
      <c r="F528" s="220" t="s">
        <v>5322</v>
      </c>
      <c r="G528" s="220" t="s">
        <v>996</v>
      </c>
      <c r="H528" s="220" t="s">
        <v>4904</v>
      </c>
      <c r="I528" s="220" t="s">
        <v>322</v>
      </c>
      <c r="J528" s="220" t="s">
        <v>5388</v>
      </c>
      <c r="K528" s="220" t="s">
        <v>77</v>
      </c>
      <c r="L528" s="221">
        <v>20</v>
      </c>
      <c r="M528" s="221">
        <v>2019</v>
      </c>
      <c r="N528" s="221">
        <v>20</v>
      </c>
      <c r="O528" s="221">
        <v>20</v>
      </c>
      <c r="P528" s="221">
        <v>20</v>
      </c>
      <c r="Q528" s="221">
        <v>20</v>
      </c>
      <c r="R528" s="222">
        <v>20</v>
      </c>
      <c r="S528" s="223">
        <f t="shared" si="52"/>
        <v>304108700</v>
      </c>
      <c r="T528" s="223">
        <f t="shared" si="50"/>
        <v>70000000</v>
      </c>
      <c r="U528" s="223">
        <v>70000000</v>
      </c>
      <c r="V528" s="223"/>
      <c r="W528" s="223"/>
      <c r="X528" s="223"/>
      <c r="Y528" s="223"/>
      <c r="Z528" s="223"/>
      <c r="AA528" s="223"/>
      <c r="AB528" s="223"/>
      <c r="AC528" s="223"/>
      <c r="AD528" s="223">
        <f t="shared" si="46"/>
        <v>72100000</v>
      </c>
      <c r="AE528" s="223">
        <v>72100000</v>
      </c>
      <c r="AF528" s="223"/>
      <c r="AG528" s="223"/>
      <c r="AH528" s="223"/>
      <c r="AI528" s="223"/>
      <c r="AJ528" s="223"/>
      <c r="AK528" s="223"/>
      <c r="AL528" s="223"/>
      <c r="AM528" s="223"/>
      <c r="AN528" s="223">
        <f t="shared" si="51"/>
        <v>77147000</v>
      </c>
      <c r="AO528" s="223">
        <v>77147000</v>
      </c>
      <c r="AP528" s="223"/>
      <c r="AQ528" s="223"/>
      <c r="AR528" s="223"/>
      <c r="AS528" s="223"/>
      <c r="AT528" s="223"/>
      <c r="AU528" s="223"/>
      <c r="AV528" s="223"/>
      <c r="AW528" s="223"/>
      <c r="AX528" s="223">
        <f t="shared" si="44"/>
        <v>84861700</v>
      </c>
      <c r="AY528" s="223"/>
      <c r="AZ528" s="223"/>
      <c r="BA528" s="223"/>
      <c r="BB528" s="223"/>
      <c r="BC528" s="223"/>
      <c r="BD528" s="223"/>
      <c r="BE528" s="223"/>
      <c r="BF528" s="223">
        <v>84861700</v>
      </c>
      <c r="BG528" s="223"/>
    </row>
    <row r="529" spans="1:59" s="234" customFormat="1" ht="52" hidden="1" x14ac:dyDescent="0.3">
      <c r="A529" s="213">
        <v>526</v>
      </c>
      <c r="B529" s="230" t="str">
        <f>[4]LT!E$7</f>
        <v>LT5. GESTIÓN TERRITORIAL COMPARTIDA PARA UNA BUENA GOBERNANZA</v>
      </c>
      <c r="C529" s="220" t="str">
        <f>[4]LA!F$22</f>
        <v>LA503. FORTALECIMIENTO INSTITUCIONAL</v>
      </c>
      <c r="D529" s="220" t="str">
        <f>[4]Pg!$F$57</f>
        <v>Pg50301. Valle del Cauca: Institucionalidad con Resultados</v>
      </c>
      <c r="E529" s="220" t="s">
        <v>5158</v>
      </c>
      <c r="F529" s="220" t="s">
        <v>5322</v>
      </c>
      <c r="G529" s="220" t="s">
        <v>998</v>
      </c>
      <c r="H529" s="220" t="s">
        <v>4905</v>
      </c>
      <c r="I529" s="220" t="s">
        <v>322</v>
      </c>
      <c r="J529" s="220" t="s">
        <v>5388</v>
      </c>
      <c r="K529" s="220" t="s">
        <v>85</v>
      </c>
      <c r="L529" s="221">
        <v>0</v>
      </c>
      <c r="M529" s="221">
        <v>2019</v>
      </c>
      <c r="N529" s="221">
        <v>1</v>
      </c>
      <c r="O529" s="221">
        <v>1</v>
      </c>
      <c r="P529" s="221">
        <v>1</v>
      </c>
      <c r="Q529" s="221">
        <v>1</v>
      </c>
      <c r="R529" s="222">
        <v>1</v>
      </c>
      <c r="S529" s="223">
        <f t="shared" si="52"/>
        <v>120000000</v>
      </c>
      <c r="T529" s="223">
        <f t="shared" si="50"/>
        <v>30000000</v>
      </c>
      <c r="U529" s="223">
        <v>30000000</v>
      </c>
      <c r="V529" s="223"/>
      <c r="W529" s="223"/>
      <c r="X529" s="223"/>
      <c r="Y529" s="223"/>
      <c r="Z529" s="223"/>
      <c r="AA529" s="223"/>
      <c r="AB529" s="223"/>
      <c r="AC529" s="223"/>
      <c r="AD529" s="223">
        <f t="shared" si="46"/>
        <v>30000000</v>
      </c>
      <c r="AE529" s="223">
        <v>30000000</v>
      </c>
      <c r="AF529" s="223"/>
      <c r="AG529" s="223"/>
      <c r="AH529" s="223"/>
      <c r="AI529" s="223"/>
      <c r="AJ529" s="223"/>
      <c r="AK529" s="223"/>
      <c r="AL529" s="223"/>
      <c r="AM529" s="223"/>
      <c r="AN529" s="223">
        <f t="shared" si="51"/>
        <v>30000000</v>
      </c>
      <c r="AO529" s="223">
        <v>30000000</v>
      </c>
      <c r="AP529" s="223"/>
      <c r="AQ529" s="223"/>
      <c r="AR529" s="223"/>
      <c r="AS529" s="223"/>
      <c r="AT529" s="223"/>
      <c r="AU529" s="223"/>
      <c r="AV529" s="223"/>
      <c r="AW529" s="223"/>
      <c r="AX529" s="223">
        <f t="shared" si="44"/>
        <v>30000000</v>
      </c>
      <c r="AY529" s="223"/>
      <c r="AZ529" s="223"/>
      <c r="BA529" s="223"/>
      <c r="BB529" s="223"/>
      <c r="BC529" s="223"/>
      <c r="BD529" s="223"/>
      <c r="BE529" s="223"/>
      <c r="BF529" s="223">
        <v>30000000</v>
      </c>
      <c r="BG529" s="223"/>
    </row>
    <row r="530" spans="1:59" s="234" customFormat="1" ht="39" hidden="1" x14ac:dyDescent="0.3">
      <c r="A530" s="213">
        <v>527</v>
      </c>
      <c r="B530" s="230" t="str">
        <f>[4]LT!E$7</f>
        <v>LT5. GESTIÓN TERRITORIAL COMPARTIDA PARA UNA BUENA GOBERNANZA</v>
      </c>
      <c r="C530" s="220" t="str">
        <f>[4]LA!F$22</f>
        <v>LA503. FORTALECIMIENTO INSTITUCIONAL</v>
      </c>
      <c r="D530" s="220" t="str">
        <f>[4]Pg!$F$57</f>
        <v>Pg50301. Valle del Cauca: Institucionalidad con Resultados</v>
      </c>
      <c r="E530" s="220" t="s">
        <v>5158</v>
      </c>
      <c r="F530" s="220" t="s">
        <v>5322</v>
      </c>
      <c r="G530" s="220" t="s">
        <v>1000</v>
      </c>
      <c r="H530" s="220" t="s">
        <v>4906</v>
      </c>
      <c r="I530" s="220" t="s">
        <v>322</v>
      </c>
      <c r="J530" s="220" t="s">
        <v>5388</v>
      </c>
      <c r="K530" s="220" t="s">
        <v>77</v>
      </c>
      <c r="L530" s="221">
        <v>12</v>
      </c>
      <c r="M530" s="221">
        <v>2019</v>
      </c>
      <c r="N530" s="221">
        <v>12</v>
      </c>
      <c r="O530" s="221">
        <v>12</v>
      </c>
      <c r="P530" s="221">
        <v>12</v>
      </c>
      <c r="Q530" s="221">
        <v>12</v>
      </c>
      <c r="R530" s="222">
        <v>12</v>
      </c>
      <c r="S530" s="223">
        <f t="shared" si="52"/>
        <v>617220500</v>
      </c>
      <c r="T530" s="223">
        <f t="shared" si="50"/>
        <v>150000000</v>
      </c>
      <c r="U530" s="223">
        <v>50000000</v>
      </c>
      <c r="V530" s="223"/>
      <c r="W530" s="223"/>
      <c r="X530" s="223"/>
      <c r="Y530" s="223"/>
      <c r="Z530" s="223"/>
      <c r="AA530" s="223"/>
      <c r="AB530" s="223">
        <v>100000000</v>
      </c>
      <c r="AC530" s="223"/>
      <c r="AD530" s="223">
        <f t="shared" si="46"/>
        <v>151500000</v>
      </c>
      <c r="AE530" s="223">
        <v>51500000</v>
      </c>
      <c r="AF530" s="223"/>
      <c r="AG530" s="223"/>
      <c r="AH530" s="223"/>
      <c r="AI530" s="223"/>
      <c r="AJ530" s="223"/>
      <c r="AK530" s="223"/>
      <c r="AL530" s="223">
        <v>100000000</v>
      </c>
      <c r="AM530" s="223"/>
      <c r="AN530" s="223">
        <f t="shared" si="51"/>
        <v>155105000</v>
      </c>
      <c r="AO530" s="223">
        <v>55105000</v>
      </c>
      <c r="AP530" s="223"/>
      <c r="AQ530" s="223"/>
      <c r="AR530" s="223"/>
      <c r="AS530" s="223"/>
      <c r="AT530" s="223"/>
      <c r="AU530" s="223"/>
      <c r="AV530" s="223">
        <v>100000000</v>
      </c>
      <c r="AW530" s="223"/>
      <c r="AX530" s="223">
        <f t="shared" si="44"/>
        <v>160615500</v>
      </c>
      <c r="AY530" s="223">
        <v>60615500.000000007</v>
      </c>
      <c r="AZ530" s="223"/>
      <c r="BA530" s="223"/>
      <c r="BB530" s="223"/>
      <c r="BC530" s="223"/>
      <c r="BD530" s="223"/>
      <c r="BE530" s="223"/>
      <c r="BF530" s="223">
        <v>100000000</v>
      </c>
      <c r="BG530" s="223"/>
    </row>
    <row r="531" spans="1:59" s="234" customFormat="1" ht="39" hidden="1" x14ac:dyDescent="0.3">
      <c r="A531" s="213">
        <v>528</v>
      </c>
      <c r="B531" s="230" t="str">
        <f>[4]LT!E$7</f>
        <v>LT5. GESTIÓN TERRITORIAL COMPARTIDA PARA UNA BUENA GOBERNANZA</v>
      </c>
      <c r="C531" s="220" t="str">
        <f>[4]LA!F$22</f>
        <v>LA503. FORTALECIMIENTO INSTITUCIONAL</v>
      </c>
      <c r="D531" s="220" t="str">
        <f>[4]Pg!$F$57</f>
        <v>Pg50301. Valle del Cauca: Institucionalidad con Resultados</v>
      </c>
      <c r="E531" s="220" t="s">
        <v>5158</v>
      </c>
      <c r="F531" s="220" t="s">
        <v>5322</v>
      </c>
      <c r="G531" s="220" t="s">
        <v>1496</v>
      </c>
      <c r="H531" s="220" t="s">
        <v>4907</v>
      </c>
      <c r="I531" s="220" t="s">
        <v>322</v>
      </c>
      <c r="J531" s="220" t="s">
        <v>5388</v>
      </c>
      <c r="K531" s="220" t="s">
        <v>77</v>
      </c>
      <c r="L531" s="221">
        <v>4</v>
      </c>
      <c r="M531" s="221">
        <v>2019</v>
      </c>
      <c r="N531" s="221">
        <v>4</v>
      </c>
      <c r="O531" s="221">
        <v>4</v>
      </c>
      <c r="P531" s="221">
        <v>4</v>
      </c>
      <c r="Q531" s="221">
        <v>4</v>
      </c>
      <c r="R531" s="222">
        <v>4</v>
      </c>
      <c r="S531" s="223">
        <f t="shared" si="52"/>
        <v>234598140</v>
      </c>
      <c r="T531" s="223">
        <f t="shared" si="50"/>
        <v>54000000</v>
      </c>
      <c r="U531" s="223">
        <v>54000000</v>
      </c>
      <c r="V531" s="223"/>
      <c r="W531" s="223"/>
      <c r="X531" s="223"/>
      <c r="Y531" s="223"/>
      <c r="Z531" s="223"/>
      <c r="AA531" s="223"/>
      <c r="AB531" s="223"/>
      <c r="AC531" s="223"/>
      <c r="AD531" s="223">
        <f t="shared" si="46"/>
        <v>55620000</v>
      </c>
      <c r="AE531" s="223">
        <v>55620000</v>
      </c>
      <c r="AF531" s="223"/>
      <c r="AG531" s="223"/>
      <c r="AH531" s="223"/>
      <c r="AI531" s="223"/>
      <c r="AJ531" s="223"/>
      <c r="AK531" s="223"/>
      <c r="AL531" s="223"/>
      <c r="AM531" s="223"/>
      <c r="AN531" s="223">
        <f t="shared" si="51"/>
        <v>59513400</v>
      </c>
      <c r="AO531" s="223">
        <v>59513400</v>
      </c>
      <c r="AP531" s="223"/>
      <c r="AQ531" s="223"/>
      <c r="AR531" s="223"/>
      <c r="AS531" s="223"/>
      <c r="AT531" s="223"/>
      <c r="AU531" s="223"/>
      <c r="AV531" s="223"/>
      <c r="AW531" s="223"/>
      <c r="AX531" s="223">
        <f t="shared" si="44"/>
        <v>65464740.000000007</v>
      </c>
      <c r="AY531" s="223"/>
      <c r="AZ531" s="223"/>
      <c r="BA531" s="223"/>
      <c r="BB531" s="223"/>
      <c r="BC531" s="223"/>
      <c r="BD531" s="223"/>
      <c r="BE531" s="223"/>
      <c r="BF531" s="223">
        <v>65464740.000000007</v>
      </c>
      <c r="BG531" s="223"/>
    </row>
    <row r="532" spans="1:59" s="234" customFormat="1" ht="39" hidden="1" x14ac:dyDescent="0.3">
      <c r="A532" s="213">
        <v>529</v>
      </c>
      <c r="B532" s="230" t="str">
        <f>[4]LT!E$7</f>
        <v>LT5. GESTIÓN TERRITORIAL COMPARTIDA PARA UNA BUENA GOBERNANZA</v>
      </c>
      <c r="C532" s="220" t="str">
        <f>[4]LA!F$22</f>
        <v>LA503. FORTALECIMIENTO INSTITUCIONAL</v>
      </c>
      <c r="D532" s="220" t="str">
        <f>[4]Pg!$F$57</f>
        <v>Pg50301. Valle del Cauca: Institucionalidad con Resultados</v>
      </c>
      <c r="E532" s="220" t="s">
        <v>5159</v>
      </c>
      <c r="F532" s="220" t="s">
        <v>5322</v>
      </c>
      <c r="G532" s="220" t="s">
        <v>1497</v>
      </c>
      <c r="H532" s="220" t="s">
        <v>4908</v>
      </c>
      <c r="I532" s="220" t="s">
        <v>322</v>
      </c>
      <c r="J532" s="220" t="s">
        <v>5388</v>
      </c>
      <c r="K532" s="220" t="s">
        <v>77</v>
      </c>
      <c r="L532" s="221">
        <v>1</v>
      </c>
      <c r="M532" s="221">
        <v>2019</v>
      </c>
      <c r="N532" s="221">
        <v>1</v>
      </c>
      <c r="O532" s="221">
        <v>1</v>
      </c>
      <c r="P532" s="221">
        <v>1</v>
      </c>
      <c r="Q532" s="221">
        <v>1</v>
      </c>
      <c r="R532" s="222">
        <v>1</v>
      </c>
      <c r="S532" s="223">
        <f t="shared" si="52"/>
        <v>280000000</v>
      </c>
      <c r="T532" s="223">
        <f t="shared" si="50"/>
        <v>70000000</v>
      </c>
      <c r="U532" s="223">
        <v>30000000</v>
      </c>
      <c r="V532" s="223"/>
      <c r="W532" s="223"/>
      <c r="X532" s="223"/>
      <c r="Y532" s="223"/>
      <c r="Z532" s="223"/>
      <c r="AA532" s="223"/>
      <c r="AB532" s="223">
        <v>40000000</v>
      </c>
      <c r="AC532" s="223"/>
      <c r="AD532" s="223">
        <f t="shared" si="46"/>
        <v>70000000</v>
      </c>
      <c r="AE532" s="223">
        <v>30000000</v>
      </c>
      <c r="AF532" s="223"/>
      <c r="AG532" s="223"/>
      <c r="AH532" s="223"/>
      <c r="AI532" s="223"/>
      <c r="AJ532" s="223"/>
      <c r="AK532" s="223"/>
      <c r="AL532" s="223">
        <v>40000000</v>
      </c>
      <c r="AM532" s="223"/>
      <c r="AN532" s="223">
        <f t="shared" si="51"/>
        <v>70000000</v>
      </c>
      <c r="AO532" s="223">
        <v>30000000</v>
      </c>
      <c r="AP532" s="223"/>
      <c r="AQ532" s="223"/>
      <c r="AR532" s="223"/>
      <c r="AS532" s="223"/>
      <c r="AT532" s="223"/>
      <c r="AU532" s="223"/>
      <c r="AV532" s="223">
        <v>40000000</v>
      </c>
      <c r="AW532" s="223"/>
      <c r="AX532" s="223">
        <f t="shared" ref="AX532:AX595" si="53">SUM(AY532:BG532)</f>
        <v>70000000</v>
      </c>
      <c r="AY532" s="223"/>
      <c r="AZ532" s="223"/>
      <c r="BA532" s="223"/>
      <c r="BB532" s="223"/>
      <c r="BC532" s="223"/>
      <c r="BD532" s="223"/>
      <c r="BE532" s="223"/>
      <c r="BF532" s="223">
        <v>70000000</v>
      </c>
      <c r="BG532" s="223"/>
    </row>
    <row r="533" spans="1:59" s="234" customFormat="1" ht="78" hidden="1" x14ac:dyDescent="0.3">
      <c r="A533" s="213">
        <v>530</v>
      </c>
      <c r="B533" s="230" t="str">
        <f>[4]LT!E$7</f>
        <v>LT5. GESTIÓN TERRITORIAL COMPARTIDA PARA UNA BUENA GOBERNANZA</v>
      </c>
      <c r="C533" s="220" t="str">
        <f>[4]LA!F$22</f>
        <v>LA503. FORTALECIMIENTO INSTITUCIONAL</v>
      </c>
      <c r="D533" s="220" t="str">
        <f>[4]Pg!$F$57</f>
        <v>Pg50301. Valle del Cauca: Institucionalidad con Resultados</v>
      </c>
      <c r="E533" s="220" t="s">
        <v>5159</v>
      </c>
      <c r="F533" s="220" t="s">
        <v>5322</v>
      </c>
      <c r="G533" s="220" t="s">
        <v>1003</v>
      </c>
      <c r="H533" s="220" t="s">
        <v>4909</v>
      </c>
      <c r="I533" s="220" t="s">
        <v>322</v>
      </c>
      <c r="J533" s="220" t="s">
        <v>5388</v>
      </c>
      <c r="K533" s="220" t="s">
        <v>85</v>
      </c>
      <c r="L533" s="221">
        <v>5</v>
      </c>
      <c r="M533" s="221">
        <v>2019</v>
      </c>
      <c r="N533" s="221">
        <v>4</v>
      </c>
      <c r="O533" s="221">
        <v>1</v>
      </c>
      <c r="P533" s="221">
        <v>2</v>
      </c>
      <c r="Q533" s="221">
        <v>3</v>
      </c>
      <c r="R533" s="222">
        <v>4</v>
      </c>
      <c r="S533" s="223">
        <f t="shared" si="52"/>
        <v>80000000</v>
      </c>
      <c r="T533" s="223">
        <f t="shared" si="50"/>
        <v>9000000</v>
      </c>
      <c r="U533" s="223">
        <v>9000000</v>
      </c>
      <c r="V533" s="223"/>
      <c r="W533" s="223"/>
      <c r="X533" s="223"/>
      <c r="Y533" s="223"/>
      <c r="Z533" s="223"/>
      <c r="AA533" s="223"/>
      <c r="AB533" s="223"/>
      <c r="AC533" s="223"/>
      <c r="AD533" s="223">
        <f t="shared" si="46"/>
        <v>23000000</v>
      </c>
      <c r="AE533" s="223">
        <v>23000000</v>
      </c>
      <c r="AF533" s="223"/>
      <c r="AG533" s="223"/>
      <c r="AH533" s="223"/>
      <c r="AI533" s="223"/>
      <c r="AJ533" s="223"/>
      <c r="AK533" s="223"/>
      <c r="AL533" s="223"/>
      <c r="AM533" s="223"/>
      <c r="AN533" s="223">
        <f t="shared" si="51"/>
        <v>23500000</v>
      </c>
      <c r="AO533" s="223">
        <v>23500000</v>
      </c>
      <c r="AP533" s="223"/>
      <c r="AQ533" s="223"/>
      <c r="AR533" s="223"/>
      <c r="AS533" s="223"/>
      <c r="AT533" s="223"/>
      <c r="AU533" s="223"/>
      <c r="AV533" s="223"/>
      <c r="AW533" s="223"/>
      <c r="AX533" s="223">
        <f t="shared" si="53"/>
        <v>24500000</v>
      </c>
      <c r="AY533" s="223"/>
      <c r="AZ533" s="223"/>
      <c r="BA533" s="223"/>
      <c r="BB533" s="223"/>
      <c r="BC533" s="223"/>
      <c r="BD533" s="223"/>
      <c r="BE533" s="223"/>
      <c r="BF533" s="223">
        <v>24500000</v>
      </c>
      <c r="BG533" s="223"/>
    </row>
    <row r="534" spans="1:59" s="234" customFormat="1" ht="52" hidden="1" x14ac:dyDescent="0.3">
      <c r="A534" s="213">
        <v>531</v>
      </c>
      <c r="B534" s="230" t="str">
        <f>[4]LT!E$7</f>
        <v>LT5. GESTIÓN TERRITORIAL COMPARTIDA PARA UNA BUENA GOBERNANZA</v>
      </c>
      <c r="C534" s="220" t="str">
        <f>[4]LA!F$22</f>
        <v>LA503. FORTALECIMIENTO INSTITUCIONAL</v>
      </c>
      <c r="D534" s="220" t="str">
        <f>[4]Pg!$F$57</f>
        <v>Pg50301. Valle del Cauca: Institucionalidad con Resultados</v>
      </c>
      <c r="E534" s="220" t="s">
        <v>5159</v>
      </c>
      <c r="F534" s="220" t="s">
        <v>5322</v>
      </c>
      <c r="G534" s="220" t="s">
        <v>1005</v>
      </c>
      <c r="H534" s="220" t="s">
        <v>4910</v>
      </c>
      <c r="I534" s="220" t="s">
        <v>322</v>
      </c>
      <c r="J534" s="220" t="s">
        <v>5388</v>
      </c>
      <c r="K534" s="220" t="s">
        <v>85</v>
      </c>
      <c r="L534" s="221">
        <v>1</v>
      </c>
      <c r="M534" s="221">
        <v>2019</v>
      </c>
      <c r="N534" s="221">
        <v>1</v>
      </c>
      <c r="O534" s="221">
        <v>0</v>
      </c>
      <c r="P534" s="221">
        <v>0</v>
      </c>
      <c r="Q534" s="221">
        <v>1</v>
      </c>
      <c r="R534" s="222">
        <v>1</v>
      </c>
      <c r="S534" s="223">
        <f t="shared" si="52"/>
        <v>23000000</v>
      </c>
      <c r="T534" s="223">
        <f t="shared" si="50"/>
        <v>0</v>
      </c>
      <c r="U534" s="223"/>
      <c r="V534" s="223"/>
      <c r="W534" s="223"/>
      <c r="X534" s="223"/>
      <c r="Y534" s="223"/>
      <c r="Z534" s="223"/>
      <c r="AA534" s="223"/>
      <c r="AB534" s="223"/>
      <c r="AC534" s="223"/>
      <c r="AD534" s="223">
        <f t="shared" si="46"/>
        <v>0</v>
      </c>
      <c r="AE534" s="223"/>
      <c r="AF534" s="223"/>
      <c r="AG534" s="223"/>
      <c r="AH534" s="223"/>
      <c r="AI534" s="223"/>
      <c r="AJ534" s="223"/>
      <c r="AK534" s="223"/>
      <c r="AL534" s="223"/>
      <c r="AM534" s="223"/>
      <c r="AN534" s="223">
        <f t="shared" si="51"/>
        <v>23000000</v>
      </c>
      <c r="AO534" s="223">
        <v>23000000</v>
      </c>
      <c r="AP534" s="223"/>
      <c r="AQ534" s="223"/>
      <c r="AR534" s="223"/>
      <c r="AS534" s="223"/>
      <c r="AT534" s="223"/>
      <c r="AU534" s="223"/>
      <c r="AV534" s="223"/>
      <c r="AW534" s="223"/>
      <c r="AX534" s="223">
        <f t="shared" si="53"/>
        <v>0</v>
      </c>
      <c r="AY534" s="223"/>
      <c r="AZ534" s="223"/>
      <c r="BA534" s="223"/>
      <c r="BB534" s="223"/>
      <c r="BC534" s="223"/>
      <c r="BD534" s="223"/>
      <c r="BE534" s="223"/>
      <c r="BF534" s="223">
        <v>0</v>
      </c>
      <c r="BG534" s="223"/>
    </row>
    <row r="535" spans="1:59" s="234" customFormat="1" ht="52" hidden="1" x14ac:dyDescent="0.3">
      <c r="A535" s="213">
        <v>532</v>
      </c>
      <c r="B535" s="230" t="str">
        <f>[4]LT!E$7</f>
        <v>LT5. GESTIÓN TERRITORIAL COMPARTIDA PARA UNA BUENA GOBERNANZA</v>
      </c>
      <c r="C535" s="220" t="str">
        <f>[4]LA!F$22</f>
        <v>LA503. FORTALECIMIENTO INSTITUCIONAL</v>
      </c>
      <c r="D535" s="220" t="str">
        <f>[4]Pg!$F$57</f>
        <v>Pg50301. Valle del Cauca: Institucionalidad con Resultados</v>
      </c>
      <c r="E535" s="220" t="s">
        <v>5157</v>
      </c>
      <c r="F535" s="220" t="s">
        <v>5322</v>
      </c>
      <c r="G535" s="220" t="s">
        <v>1498</v>
      </c>
      <c r="H535" s="220" t="s">
        <v>4911</v>
      </c>
      <c r="I535" s="220" t="s">
        <v>82</v>
      </c>
      <c r="J535" s="220"/>
      <c r="K535" s="220" t="s">
        <v>85</v>
      </c>
      <c r="L535" s="221">
        <v>90</v>
      </c>
      <c r="M535" s="221">
        <v>2019</v>
      </c>
      <c r="N535" s="221">
        <v>90</v>
      </c>
      <c r="O535" s="221">
        <v>60</v>
      </c>
      <c r="P535" s="221">
        <v>70</v>
      </c>
      <c r="Q535" s="221">
        <v>80</v>
      </c>
      <c r="R535" s="222">
        <v>90</v>
      </c>
      <c r="S535" s="223">
        <f t="shared" si="52"/>
        <v>57094979134</v>
      </c>
      <c r="T535" s="223">
        <f t="shared" si="50"/>
        <v>14237789091</v>
      </c>
      <c r="U535" s="223">
        <v>3000000000</v>
      </c>
      <c r="V535" s="223">
        <f>9824460232+1413328859</f>
        <v>11237789091</v>
      </c>
      <c r="W535" s="223"/>
      <c r="X535" s="223"/>
      <c r="Y535" s="223"/>
      <c r="Z535" s="223"/>
      <c r="AA535" s="223"/>
      <c r="AB535" s="223"/>
      <c r="AC535" s="223"/>
      <c r="AD535" s="223">
        <f t="shared" si="46"/>
        <v>13209194039</v>
      </c>
      <c r="AE535" s="223">
        <v>3090000000</v>
      </c>
      <c r="AF535" s="223">
        <v>10119194039</v>
      </c>
      <c r="AG535" s="223"/>
      <c r="AH535" s="223"/>
      <c r="AI535" s="223"/>
      <c r="AJ535" s="223"/>
      <c r="AK535" s="223"/>
      <c r="AL535" s="223"/>
      <c r="AM535" s="223"/>
      <c r="AN535" s="223">
        <f t="shared" si="51"/>
        <v>14133837621</v>
      </c>
      <c r="AO535" s="223">
        <v>3306300000</v>
      </c>
      <c r="AP535" s="223">
        <v>10827537621</v>
      </c>
      <c r="AQ535" s="223"/>
      <c r="AR535" s="223"/>
      <c r="AS535" s="223"/>
      <c r="AT535" s="223"/>
      <c r="AU535" s="223"/>
      <c r="AV535" s="223"/>
      <c r="AW535" s="223"/>
      <c r="AX535" s="223">
        <f t="shared" si="53"/>
        <v>15514158383</v>
      </c>
      <c r="AY535" s="223">
        <v>3603867000</v>
      </c>
      <c r="AZ535" s="223">
        <v>11910291383</v>
      </c>
      <c r="BA535" s="223"/>
      <c r="BB535" s="223"/>
      <c r="BC535" s="223"/>
      <c r="BD535" s="223"/>
      <c r="BE535" s="223"/>
      <c r="BF535" s="223"/>
      <c r="BG535" s="223"/>
    </row>
    <row r="536" spans="1:59" s="234" customFormat="1" ht="39" hidden="1" x14ac:dyDescent="0.3">
      <c r="A536" s="213">
        <v>533</v>
      </c>
      <c r="B536" s="230" t="str">
        <f>[4]LT!E$7</f>
        <v>LT5. GESTIÓN TERRITORIAL COMPARTIDA PARA UNA BUENA GOBERNANZA</v>
      </c>
      <c r="C536" s="220" t="str">
        <f>[4]LA!F$22</f>
        <v>LA503. FORTALECIMIENTO INSTITUCIONAL</v>
      </c>
      <c r="D536" s="220" t="str">
        <f>[4]Pg!$F$57</f>
        <v>Pg50301. Valle del Cauca: Institucionalidad con Resultados</v>
      </c>
      <c r="E536" s="220" t="s">
        <v>5160</v>
      </c>
      <c r="F536" s="220" t="s">
        <v>5322</v>
      </c>
      <c r="G536" s="220" t="s">
        <v>1488</v>
      </c>
      <c r="H536" s="220" t="s">
        <v>4912</v>
      </c>
      <c r="I536" s="220" t="s">
        <v>1486</v>
      </c>
      <c r="J536" s="220"/>
      <c r="K536" s="220" t="s">
        <v>85</v>
      </c>
      <c r="L536" s="224">
        <v>0.93</v>
      </c>
      <c r="M536" s="221">
        <v>2019</v>
      </c>
      <c r="N536" s="224">
        <v>1.07</v>
      </c>
      <c r="O536" s="221">
        <v>100</v>
      </c>
      <c r="P536" s="221">
        <v>103</v>
      </c>
      <c r="Q536" s="221">
        <v>107</v>
      </c>
      <c r="R536" s="222">
        <v>107</v>
      </c>
      <c r="S536" s="223">
        <f t="shared" si="52"/>
        <v>71680000000</v>
      </c>
      <c r="T536" s="223">
        <f t="shared" si="50"/>
        <v>15666666666.666666</v>
      </c>
      <c r="U536" s="223"/>
      <c r="V536" s="223"/>
      <c r="W536" s="223"/>
      <c r="X536" s="223"/>
      <c r="Y536" s="223"/>
      <c r="Z536" s="223"/>
      <c r="AA536" s="223"/>
      <c r="AB536" s="223"/>
      <c r="AC536" s="223">
        <f t="shared" ref="AC536:AC538" si="54">47000000000/3</f>
        <v>15666666666.666666</v>
      </c>
      <c r="AD536" s="223">
        <f t="shared" si="46"/>
        <v>17233333333.333332</v>
      </c>
      <c r="AE536" s="223"/>
      <c r="AF536" s="223"/>
      <c r="AG536" s="223"/>
      <c r="AH536" s="223"/>
      <c r="AI536" s="223"/>
      <c r="AJ536" s="223"/>
      <c r="AK536" s="223"/>
      <c r="AL536" s="223"/>
      <c r="AM536" s="223">
        <f t="shared" ref="AM536:AM538" si="55">51700000000/3</f>
        <v>17233333333.333332</v>
      </c>
      <c r="AN536" s="223">
        <f t="shared" si="51"/>
        <v>18933333333.333332</v>
      </c>
      <c r="AO536" s="223"/>
      <c r="AP536" s="223"/>
      <c r="AQ536" s="223"/>
      <c r="AR536" s="223"/>
      <c r="AS536" s="223"/>
      <c r="AT536" s="223"/>
      <c r="AU536" s="223"/>
      <c r="AV536" s="223"/>
      <c r="AW536" s="223">
        <f t="shared" ref="AW536:AW538" si="56">56800000000/3</f>
        <v>18933333333.333332</v>
      </c>
      <c r="AX536" s="223">
        <f t="shared" si="53"/>
        <v>19846666666.666668</v>
      </c>
      <c r="AY536" s="223"/>
      <c r="AZ536" s="223"/>
      <c r="BA536" s="223"/>
      <c r="BB536" s="223"/>
      <c r="BC536" s="223"/>
      <c r="BD536" s="223"/>
      <c r="BE536" s="223"/>
      <c r="BF536" s="223"/>
      <c r="BG536" s="223">
        <f t="shared" ref="BG536:BG537" si="57">59540000000/3</f>
        <v>19846666666.666668</v>
      </c>
    </row>
    <row r="537" spans="1:59" s="234" customFormat="1" ht="52" hidden="1" x14ac:dyDescent="0.3">
      <c r="A537" s="213">
        <v>534</v>
      </c>
      <c r="B537" s="230" t="str">
        <f>[4]LT!E$7</f>
        <v>LT5. GESTIÓN TERRITORIAL COMPARTIDA PARA UNA BUENA GOBERNANZA</v>
      </c>
      <c r="C537" s="220" t="str">
        <f>[4]LA!F$22</f>
        <v>LA503. FORTALECIMIENTO INSTITUCIONAL</v>
      </c>
      <c r="D537" s="220" t="str">
        <f>[4]Pg!$F$57</f>
        <v>Pg50301. Valle del Cauca: Institucionalidad con Resultados</v>
      </c>
      <c r="E537" s="220" t="s">
        <v>5160</v>
      </c>
      <c r="F537" s="220" t="s">
        <v>5322</v>
      </c>
      <c r="G537" s="220" t="s">
        <v>1489</v>
      </c>
      <c r="H537" s="220" t="s">
        <v>4913</v>
      </c>
      <c r="I537" s="220" t="s">
        <v>1486</v>
      </c>
      <c r="J537" s="220"/>
      <c r="K537" s="220" t="s">
        <v>85</v>
      </c>
      <c r="L537" s="224">
        <v>1</v>
      </c>
      <c r="M537" s="221">
        <v>2019</v>
      </c>
      <c r="N537" s="224">
        <v>0.2</v>
      </c>
      <c r="O537" s="221">
        <v>4</v>
      </c>
      <c r="P537" s="221">
        <v>9</v>
      </c>
      <c r="Q537" s="221">
        <v>14</v>
      </c>
      <c r="R537" s="222">
        <v>20</v>
      </c>
      <c r="S537" s="223">
        <f t="shared" si="52"/>
        <v>71680000000</v>
      </c>
      <c r="T537" s="223">
        <f t="shared" si="50"/>
        <v>15666666666.666666</v>
      </c>
      <c r="U537" s="223"/>
      <c r="V537" s="223"/>
      <c r="W537" s="223"/>
      <c r="X537" s="223"/>
      <c r="Y537" s="223"/>
      <c r="Z537" s="223"/>
      <c r="AA537" s="223"/>
      <c r="AB537" s="223"/>
      <c r="AC537" s="223">
        <f t="shared" si="54"/>
        <v>15666666666.666666</v>
      </c>
      <c r="AD537" s="223">
        <f t="shared" si="46"/>
        <v>17233333333.333332</v>
      </c>
      <c r="AE537" s="223"/>
      <c r="AF537" s="223"/>
      <c r="AG537" s="223"/>
      <c r="AH537" s="223"/>
      <c r="AI537" s="223"/>
      <c r="AJ537" s="223"/>
      <c r="AK537" s="223"/>
      <c r="AL537" s="223"/>
      <c r="AM537" s="223">
        <f t="shared" si="55"/>
        <v>17233333333.333332</v>
      </c>
      <c r="AN537" s="223">
        <f t="shared" si="51"/>
        <v>18933333333.333332</v>
      </c>
      <c r="AO537" s="223"/>
      <c r="AP537" s="223"/>
      <c r="AQ537" s="223"/>
      <c r="AR537" s="223"/>
      <c r="AS537" s="223"/>
      <c r="AT537" s="223"/>
      <c r="AU537" s="223"/>
      <c r="AV537" s="223"/>
      <c r="AW537" s="223">
        <f t="shared" si="56"/>
        <v>18933333333.333332</v>
      </c>
      <c r="AX537" s="223">
        <f t="shared" si="53"/>
        <v>19846666666.666668</v>
      </c>
      <c r="AY537" s="223"/>
      <c r="AZ537" s="223"/>
      <c r="BA537" s="223"/>
      <c r="BB537" s="223"/>
      <c r="BC537" s="223"/>
      <c r="BD537" s="223"/>
      <c r="BE537" s="223"/>
      <c r="BF537" s="223"/>
      <c r="BG537" s="223">
        <f t="shared" si="57"/>
        <v>19846666666.666668</v>
      </c>
    </row>
    <row r="538" spans="1:59" s="234" customFormat="1" ht="39" hidden="1" x14ac:dyDescent="0.3">
      <c r="A538" s="213">
        <v>535</v>
      </c>
      <c r="B538" s="230" t="str">
        <f>[4]LT!E$7</f>
        <v>LT5. GESTIÓN TERRITORIAL COMPARTIDA PARA UNA BUENA GOBERNANZA</v>
      </c>
      <c r="C538" s="220" t="str">
        <f>[4]LA!F$22</f>
        <v>LA503. FORTALECIMIENTO INSTITUCIONAL</v>
      </c>
      <c r="D538" s="220" t="str">
        <f>[4]Pg!$F$57</f>
        <v>Pg50301. Valle del Cauca: Institucionalidad con Resultados</v>
      </c>
      <c r="E538" s="220" t="s">
        <v>5160</v>
      </c>
      <c r="F538" s="220" t="s">
        <v>5322</v>
      </c>
      <c r="G538" s="220" t="s">
        <v>1490</v>
      </c>
      <c r="H538" s="220" t="s">
        <v>4914</v>
      </c>
      <c r="I538" s="220" t="s">
        <v>1486</v>
      </c>
      <c r="J538" s="220"/>
      <c r="K538" s="220" t="s">
        <v>85</v>
      </c>
      <c r="L538" s="221">
        <v>45</v>
      </c>
      <c r="M538" s="221">
        <v>2019</v>
      </c>
      <c r="N538" s="221">
        <v>48</v>
      </c>
      <c r="O538" s="221">
        <v>46</v>
      </c>
      <c r="P538" s="221">
        <v>47</v>
      </c>
      <c r="Q538" s="221">
        <v>48</v>
      </c>
      <c r="R538" s="222">
        <v>48</v>
      </c>
      <c r="S538" s="223">
        <f t="shared" si="52"/>
        <v>51833333333.333328</v>
      </c>
      <c r="T538" s="223">
        <f t="shared" si="50"/>
        <v>15666666666.666666</v>
      </c>
      <c r="U538" s="223"/>
      <c r="V538" s="223"/>
      <c r="W538" s="223"/>
      <c r="X538" s="223"/>
      <c r="Y538" s="223"/>
      <c r="Z538" s="223"/>
      <c r="AA538" s="223"/>
      <c r="AB538" s="223"/>
      <c r="AC538" s="223">
        <f t="shared" si="54"/>
        <v>15666666666.666666</v>
      </c>
      <c r="AD538" s="223">
        <f t="shared" si="46"/>
        <v>17233333333.333332</v>
      </c>
      <c r="AE538" s="223"/>
      <c r="AF538" s="223"/>
      <c r="AG538" s="223"/>
      <c r="AH538" s="223"/>
      <c r="AI538" s="223"/>
      <c r="AJ538" s="223"/>
      <c r="AK538" s="223"/>
      <c r="AL538" s="223"/>
      <c r="AM538" s="223">
        <f t="shared" si="55"/>
        <v>17233333333.333332</v>
      </c>
      <c r="AN538" s="223">
        <f t="shared" si="51"/>
        <v>18933333333.333332</v>
      </c>
      <c r="AO538" s="223"/>
      <c r="AP538" s="223"/>
      <c r="AQ538" s="223"/>
      <c r="AR538" s="223"/>
      <c r="AS538" s="223"/>
      <c r="AT538" s="223"/>
      <c r="AU538" s="223"/>
      <c r="AV538" s="223"/>
      <c r="AW538" s="223">
        <f t="shared" si="56"/>
        <v>18933333333.333332</v>
      </c>
      <c r="AX538" s="223">
        <f t="shared" si="53"/>
        <v>0</v>
      </c>
      <c r="AY538" s="223"/>
      <c r="AZ538" s="223"/>
      <c r="BA538" s="223"/>
      <c r="BB538" s="223"/>
      <c r="BC538" s="223"/>
      <c r="BD538" s="223"/>
      <c r="BE538" s="223"/>
      <c r="BF538" s="223"/>
      <c r="BG538" s="223"/>
    </row>
    <row r="539" spans="1:59" s="234" customFormat="1" ht="65" hidden="1" x14ac:dyDescent="0.3">
      <c r="A539" s="213">
        <v>536</v>
      </c>
      <c r="B539" s="230" t="str">
        <f>[4]LT!E$7</f>
        <v>LT5. GESTIÓN TERRITORIAL COMPARTIDA PARA UNA BUENA GOBERNANZA</v>
      </c>
      <c r="C539" s="220" t="str">
        <f>[4]LA!F$22</f>
        <v>LA503. FORTALECIMIENTO INSTITUCIONAL</v>
      </c>
      <c r="D539" s="220" t="str">
        <f>[4]Pg!$F$57</f>
        <v>Pg50301. Valle del Cauca: Institucionalidad con Resultados</v>
      </c>
      <c r="E539" s="220" t="s">
        <v>5159</v>
      </c>
      <c r="F539" s="220" t="s">
        <v>5322</v>
      </c>
      <c r="G539" s="220" t="s">
        <v>1491</v>
      </c>
      <c r="H539" s="220" t="s">
        <v>4915</v>
      </c>
      <c r="I539" s="220" t="s">
        <v>322</v>
      </c>
      <c r="J539" s="220" t="s">
        <v>5388</v>
      </c>
      <c r="K539" s="220" t="s">
        <v>85</v>
      </c>
      <c r="L539" s="221">
        <v>0</v>
      </c>
      <c r="M539" s="221">
        <v>2019</v>
      </c>
      <c r="N539" s="221">
        <v>4</v>
      </c>
      <c r="O539" s="221">
        <v>1</v>
      </c>
      <c r="P539" s="221">
        <v>2</v>
      </c>
      <c r="Q539" s="221">
        <v>3</v>
      </c>
      <c r="R539" s="222">
        <v>4</v>
      </c>
      <c r="S539" s="223">
        <f t="shared" si="52"/>
        <v>294331540</v>
      </c>
      <c r="T539" s="223">
        <f t="shared" si="50"/>
        <v>40000000</v>
      </c>
      <c r="U539" s="223"/>
      <c r="V539" s="223"/>
      <c r="W539" s="223"/>
      <c r="X539" s="223"/>
      <c r="Y539" s="223"/>
      <c r="Z539" s="223"/>
      <c r="AA539" s="223"/>
      <c r="AB539" s="223">
        <v>40000000</v>
      </c>
      <c r="AC539" s="223"/>
      <c r="AD539" s="223">
        <f t="shared" si="46"/>
        <v>41620000</v>
      </c>
      <c r="AE539" s="223"/>
      <c r="AF539" s="223"/>
      <c r="AG539" s="223"/>
      <c r="AH539" s="223"/>
      <c r="AI539" s="223"/>
      <c r="AJ539" s="223"/>
      <c r="AK539" s="223"/>
      <c r="AL539" s="223">
        <v>41620000</v>
      </c>
      <c r="AM539" s="223"/>
      <c r="AN539" s="223">
        <f t="shared" si="51"/>
        <v>43313400</v>
      </c>
      <c r="AO539" s="223"/>
      <c r="AP539" s="223"/>
      <c r="AQ539" s="223"/>
      <c r="AR539" s="223"/>
      <c r="AS539" s="223"/>
      <c r="AT539" s="223"/>
      <c r="AU539" s="223"/>
      <c r="AV539" s="223">
        <v>43313400</v>
      </c>
      <c r="AW539" s="223"/>
      <c r="AX539" s="223">
        <f t="shared" si="53"/>
        <v>169398140</v>
      </c>
      <c r="AY539" s="223"/>
      <c r="AZ539" s="223"/>
      <c r="BA539" s="223"/>
      <c r="BB539" s="223"/>
      <c r="BC539" s="223"/>
      <c r="BD539" s="223"/>
      <c r="BE539" s="223"/>
      <c r="BF539" s="223">
        <v>169398140</v>
      </c>
      <c r="BG539" s="223"/>
    </row>
    <row r="540" spans="1:59" s="234" customFormat="1" ht="65" hidden="1" x14ac:dyDescent="0.3">
      <c r="A540" s="213">
        <v>537</v>
      </c>
      <c r="B540" s="230" t="str">
        <f>[4]LT!E$7</f>
        <v>LT5. GESTIÓN TERRITORIAL COMPARTIDA PARA UNA BUENA GOBERNANZA</v>
      </c>
      <c r="C540" s="220" t="str">
        <f>[4]LA!F$22</f>
        <v>LA503. FORTALECIMIENTO INSTITUCIONAL</v>
      </c>
      <c r="D540" s="220" t="str">
        <f>[4]Pg!$F$57</f>
        <v>Pg50301. Valle del Cauca: Institucionalidad con Resultados</v>
      </c>
      <c r="E540" s="220" t="s">
        <v>5157</v>
      </c>
      <c r="F540" s="220" t="s">
        <v>5323</v>
      </c>
      <c r="G540" s="220" t="s">
        <v>1014</v>
      </c>
      <c r="H540" s="220" t="s">
        <v>4916</v>
      </c>
      <c r="I540" s="220" t="s">
        <v>812</v>
      </c>
      <c r="J540" s="220"/>
      <c r="K540" s="220" t="s">
        <v>85</v>
      </c>
      <c r="L540" s="221">
        <v>2</v>
      </c>
      <c r="M540" s="221">
        <v>2019</v>
      </c>
      <c r="N540" s="221">
        <v>6</v>
      </c>
      <c r="O540" s="221">
        <v>0</v>
      </c>
      <c r="P540" s="221">
        <v>0</v>
      </c>
      <c r="Q540" s="221">
        <v>3</v>
      </c>
      <c r="R540" s="222">
        <v>6</v>
      </c>
      <c r="S540" s="223">
        <f t="shared" si="52"/>
        <v>1000000000</v>
      </c>
      <c r="T540" s="223">
        <f t="shared" si="50"/>
        <v>0</v>
      </c>
      <c r="U540" s="223">
        <v>0</v>
      </c>
      <c r="V540" s="223"/>
      <c r="W540" s="223"/>
      <c r="X540" s="223"/>
      <c r="Y540" s="223"/>
      <c r="Z540" s="223"/>
      <c r="AA540" s="223"/>
      <c r="AB540" s="223"/>
      <c r="AC540" s="223"/>
      <c r="AD540" s="223">
        <f t="shared" si="46"/>
        <v>0</v>
      </c>
      <c r="AE540" s="223">
        <v>0</v>
      </c>
      <c r="AF540" s="223"/>
      <c r="AG540" s="223"/>
      <c r="AH540" s="223"/>
      <c r="AI540" s="223"/>
      <c r="AJ540" s="223"/>
      <c r="AK540" s="223"/>
      <c r="AL540" s="223"/>
      <c r="AM540" s="223"/>
      <c r="AN540" s="223">
        <f t="shared" si="51"/>
        <v>500000000</v>
      </c>
      <c r="AO540" s="223">
        <v>500000000</v>
      </c>
      <c r="AP540" s="223"/>
      <c r="AQ540" s="223"/>
      <c r="AR540" s="223"/>
      <c r="AS540" s="223"/>
      <c r="AT540" s="223"/>
      <c r="AU540" s="223"/>
      <c r="AV540" s="223"/>
      <c r="AW540" s="223"/>
      <c r="AX540" s="223">
        <f t="shared" si="53"/>
        <v>500000000</v>
      </c>
      <c r="AY540" s="223">
        <v>500000000</v>
      </c>
      <c r="AZ540" s="223"/>
      <c r="BA540" s="223"/>
      <c r="BB540" s="223"/>
      <c r="BC540" s="223"/>
      <c r="BD540" s="223"/>
      <c r="BE540" s="223"/>
      <c r="BF540" s="223">
        <v>0</v>
      </c>
      <c r="BG540" s="223"/>
    </row>
    <row r="541" spans="1:59" s="234" customFormat="1" ht="39" hidden="1" x14ac:dyDescent="0.3">
      <c r="A541" s="213">
        <v>538</v>
      </c>
      <c r="B541" s="230" t="str">
        <f>[4]LT!E$7</f>
        <v>LT5. GESTIÓN TERRITORIAL COMPARTIDA PARA UNA BUENA GOBERNANZA</v>
      </c>
      <c r="C541" s="220" t="str">
        <f>[4]LA!F$22</f>
        <v>LA503. FORTALECIMIENTO INSTITUCIONAL</v>
      </c>
      <c r="D541" s="220" t="str">
        <f>[4]Pg!$F$57</f>
        <v>Pg50301. Valle del Cauca: Institucionalidad con Resultados</v>
      </c>
      <c r="E541" s="220" t="s">
        <v>5157</v>
      </c>
      <c r="F541" s="220" t="s">
        <v>5323</v>
      </c>
      <c r="G541" s="220" t="s">
        <v>1016</v>
      </c>
      <c r="H541" s="220" t="s">
        <v>4917</v>
      </c>
      <c r="I541" s="220" t="s">
        <v>812</v>
      </c>
      <c r="J541" s="220"/>
      <c r="K541" s="220" t="s">
        <v>85</v>
      </c>
      <c r="L541" s="221">
        <v>0</v>
      </c>
      <c r="M541" s="221">
        <v>2019</v>
      </c>
      <c r="N541" s="221">
        <v>1</v>
      </c>
      <c r="O541" s="221">
        <v>1</v>
      </c>
      <c r="P541" s="221">
        <v>1</v>
      </c>
      <c r="Q541" s="221">
        <v>1</v>
      </c>
      <c r="R541" s="222">
        <v>1</v>
      </c>
      <c r="S541" s="223">
        <f t="shared" si="52"/>
        <v>300000000</v>
      </c>
      <c r="T541" s="223">
        <f t="shared" si="50"/>
        <v>120000000</v>
      </c>
      <c r="U541" s="223">
        <v>120000000</v>
      </c>
      <c r="V541" s="223"/>
      <c r="W541" s="223"/>
      <c r="X541" s="223"/>
      <c r="Y541" s="223"/>
      <c r="Z541" s="223"/>
      <c r="AA541" s="223"/>
      <c r="AB541" s="223"/>
      <c r="AC541" s="223"/>
      <c r="AD541" s="223">
        <f t="shared" si="46"/>
        <v>60000000</v>
      </c>
      <c r="AE541" s="223">
        <v>60000000</v>
      </c>
      <c r="AF541" s="223"/>
      <c r="AG541" s="223"/>
      <c r="AH541" s="223"/>
      <c r="AI541" s="223"/>
      <c r="AJ541" s="223"/>
      <c r="AK541" s="223"/>
      <c r="AL541" s="223"/>
      <c r="AM541" s="223"/>
      <c r="AN541" s="223">
        <f t="shared" si="51"/>
        <v>60000000</v>
      </c>
      <c r="AO541" s="223">
        <v>60000000</v>
      </c>
      <c r="AP541" s="223"/>
      <c r="AQ541" s="223"/>
      <c r="AR541" s="223"/>
      <c r="AS541" s="223"/>
      <c r="AT541" s="223"/>
      <c r="AU541" s="223"/>
      <c r="AV541" s="223"/>
      <c r="AW541" s="223"/>
      <c r="AX541" s="223">
        <f t="shared" si="53"/>
        <v>60000000</v>
      </c>
      <c r="AY541" s="223">
        <v>60000000</v>
      </c>
      <c r="AZ541" s="223"/>
      <c r="BA541" s="223"/>
      <c r="BB541" s="223"/>
      <c r="BC541" s="223"/>
      <c r="BD541" s="223"/>
      <c r="BE541" s="223"/>
      <c r="BF541" s="223">
        <v>0</v>
      </c>
      <c r="BG541" s="223"/>
    </row>
    <row r="542" spans="1:59" s="234" customFormat="1" ht="65" hidden="1" x14ac:dyDescent="0.3">
      <c r="A542" s="213">
        <v>539</v>
      </c>
      <c r="B542" s="230" t="str">
        <f>[4]LT!E$7</f>
        <v>LT5. GESTIÓN TERRITORIAL COMPARTIDA PARA UNA BUENA GOBERNANZA</v>
      </c>
      <c r="C542" s="220" t="str">
        <f>[4]LA!F$22</f>
        <v>LA503. FORTALECIMIENTO INSTITUCIONAL</v>
      </c>
      <c r="D542" s="220" t="str">
        <f>[4]Pg!$F$57</f>
        <v>Pg50301. Valle del Cauca: Institucionalidad con Resultados</v>
      </c>
      <c r="E542" s="220" t="s">
        <v>5157</v>
      </c>
      <c r="F542" s="220" t="s">
        <v>5323</v>
      </c>
      <c r="G542" s="220" t="s">
        <v>1501</v>
      </c>
      <c r="H542" s="220" t="s">
        <v>4918</v>
      </c>
      <c r="I542" s="220" t="s">
        <v>812</v>
      </c>
      <c r="J542" s="220"/>
      <c r="K542" s="220" t="s">
        <v>85</v>
      </c>
      <c r="L542" s="221">
        <v>0</v>
      </c>
      <c r="M542" s="221">
        <v>2019</v>
      </c>
      <c r="N542" s="221">
        <v>80000</v>
      </c>
      <c r="O542" s="221">
        <v>10000</v>
      </c>
      <c r="P542" s="221">
        <v>30000</v>
      </c>
      <c r="Q542" s="221">
        <v>50000</v>
      </c>
      <c r="R542" s="222">
        <v>80000</v>
      </c>
      <c r="S542" s="223">
        <f t="shared" si="52"/>
        <v>1300000000</v>
      </c>
      <c r="T542" s="223">
        <f t="shared" si="50"/>
        <v>380000000</v>
      </c>
      <c r="U542" s="223">
        <v>380000000</v>
      </c>
      <c r="V542" s="223"/>
      <c r="W542" s="223"/>
      <c r="X542" s="223"/>
      <c r="Y542" s="223"/>
      <c r="Z542" s="223"/>
      <c r="AA542" s="223"/>
      <c r="AB542" s="223"/>
      <c r="AC542" s="223"/>
      <c r="AD542" s="223">
        <f t="shared" si="46"/>
        <v>640000000</v>
      </c>
      <c r="AE542" s="223">
        <v>640000000</v>
      </c>
      <c r="AF542" s="223"/>
      <c r="AG542" s="223"/>
      <c r="AH542" s="223"/>
      <c r="AI542" s="223"/>
      <c r="AJ542" s="223"/>
      <c r="AK542" s="223"/>
      <c r="AL542" s="223"/>
      <c r="AM542" s="223"/>
      <c r="AN542" s="223">
        <f t="shared" si="51"/>
        <v>140000000</v>
      </c>
      <c r="AO542" s="223">
        <v>140000000</v>
      </c>
      <c r="AP542" s="223"/>
      <c r="AQ542" s="223"/>
      <c r="AR542" s="223"/>
      <c r="AS542" s="223"/>
      <c r="AT542" s="223"/>
      <c r="AU542" s="223"/>
      <c r="AV542" s="223"/>
      <c r="AW542" s="223"/>
      <c r="AX542" s="223">
        <f t="shared" si="53"/>
        <v>140000000</v>
      </c>
      <c r="AY542" s="223">
        <v>140000000</v>
      </c>
      <c r="AZ542" s="223"/>
      <c r="BA542" s="223"/>
      <c r="BB542" s="223"/>
      <c r="BC542" s="223"/>
      <c r="BD542" s="223"/>
      <c r="BE542" s="223"/>
      <c r="BF542" s="223">
        <v>0</v>
      </c>
      <c r="BG542" s="223"/>
    </row>
    <row r="543" spans="1:59" s="234" customFormat="1" ht="78" hidden="1" x14ac:dyDescent="0.3">
      <c r="A543" s="213">
        <v>540</v>
      </c>
      <c r="B543" s="230" t="str">
        <f>[4]LT!E$7</f>
        <v>LT5. GESTIÓN TERRITORIAL COMPARTIDA PARA UNA BUENA GOBERNANZA</v>
      </c>
      <c r="C543" s="220" t="str">
        <f>[4]LA!F$22</f>
        <v>LA503. FORTALECIMIENTO INSTITUCIONAL</v>
      </c>
      <c r="D543" s="220" t="str">
        <f>[4]Pg!$F$57</f>
        <v>Pg50301. Valle del Cauca: Institucionalidad con Resultados</v>
      </c>
      <c r="E543" s="220" t="s">
        <v>5161</v>
      </c>
      <c r="F543" s="220" t="s">
        <v>5323</v>
      </c>
      <c r="G543" s="220" t="s">
        <v>1017</v>
      </c>
      <c r="H543" s="220" t="s">
        <v>4919</v>
      </c>
      <c r="I543" s="220" t="s">
        <v>187</v>
      </c>
      <c r="J543" s="220"/>
      <c r="K543" s="220" t="s">
        <v>85</v>
      </c>
      <c r="L543" s="221">
        <v>0</v>
      </c>
      <c r="M543" s="221">
        <v>2019</v>
      </c>
      <c r="N543" s="221">
        <v>1</v>
      </c>
      <c r="O543" s="221">
        <v>1</v>
      </c>
      <c r="P543" s="221">
        <v>1</v>
      </c>
      <c r="Q543" s="221">
        <v>1</v>
      </c>
      <c r="R543" s="222">
        <v>1</v>
      </c>
      <c r="S543" s="223">
        <f t="shared" si="52"/>
        <v>564747870</v>
      </c>
      <c r="T543" s="223">
        <f t="shared" si="50"/>
        <v>280000000</v>
      </c>
      <c r="U543" s="223">
        <v>280000000</v>
      </c>
      <c r="V543" s="223"/>
      <c r="W543" s="223"/>
      <c r="X543" s="223"/>
      <c r="Y543" s="223"/>
      <c r="Z543" s="223"/>
      <c r="AA543" s="223"/>
      <c r="AB543" s="223"/>
      <c r="AC543" s="223"/>
      <c r="AD543" s="223">
        <f t="shared" si="46"/>
        <v>84000000</v>
      </c>
      <c r="AE543" s="223">
        <v>84000000</v>
      </c>
      <c r="AF543" s="223"/>
      <c r="AG543" s="223"/>
      <c r="AH543" s="223"/>
      <c r="AI543" s="223"/>
      <c r="AJ543" s="223"/>
      <c r="AK543" s="223"/>
      <c r="AL543" s="223"/>
      <c r="AM543" s="223"/>
      <c r="AN543" s="223">
        <f t="shared" si="51"/>
        <v>54438000</v>
      </c>
      <c r="AO543" s="223">
        <f>89880000-35442000</f>
        <v>54438000</v>
      </c>
      <c r="AP543" s="223"/>
      <c r="AQ543" s="223"/>
      <c r="AR543" s="223"/>
      <c r="AS543" s="223"/>
      <c r="AT543" s="223"/>
      <c r="AU543" s="223"/>
      <c r="AV543" s="223"/>
      <c r="AW543" s="223"/>
      <c r="AX543" s="223">
        <f t="shared" si="53"/>
        <v>146309870</v>
      </c>
      <c r="AY543" s="223">
        <f>98868000+47441870</f>
        <v>146309870</v>
      </c>
      <c r="AZ543" s="223"/>
      <c r="BA543" s="223"/>
      <c r="BB543" s="223"/>
      <c r="BC543" s="223"/>
      <c r="BD543" s="223"/>
      <c r="BE543" s="223"/>
      <c r="BF543" s="223">
        <v>0</v>
      </c>
      <c r="BG543" s="223"/>
    </row>
    <row r="544" spans="1:59" s="234" customFormat="1" ht="78" hidden="1" x14ac:dyDescent="0.3">
      <c r="A544" s="213">
        <v>541</v>
      </c>
      <c r="B544" s="230" t="str">
        <f>[4]LT!E$7</f>
        <v>LT5. GESTIÓN TERRITORIAL COMPARTIDA PARA UNA BUENA GOBERNANZA</v>
      </c>
      <c r="C544" s="220" t="str">
        <f>[4]LA!F$22</f>
        <v>LA503. FORTALECIMIENTO INSTITUCIONAL</v>
      </c>
      <c r="D544" s="220" t="str">
        <f>[4]Pg!$F$57</f>
        <v>Pg50301. Valle del Cauca: Institucionalidad con Resultados</v>
      </c>
      <c r="E544" s="220" t="s">
        <v>5161</v>
      </c>
      <c r="F544" s="220" t="s">
        <v>5323</v>
      </c>
      <c r="G544" s="220" t="s">
        <v>1019</v>
      </c>
      <c r="H544" s="220" t="s">
        <v>4920</v>
      </c>
      <c r="I544" s="220" t="s">
        <v>187</v>
      </c>
      <c r="J544" s="220"/>
      <c r="K544" s="220" t="s">
        <v>85</v>
      </c>
      <c r="L544" s="221">
        <v>0</v>
      </c>
      <c r="M544" s="221">
        <v>2019</v>
      </c>
      <c r="N544" s="221">
        <v>1</v>
      </c>
      <c r="O544" s="221">
        <v>1</v>
      </c>
      <c r="P544" s="221">
        <v>1</v>
      </c>
      <c r="Q544" s="221">
        <v>1</v>
      </c>
      <c r="R544" s="222">
        <v>1</v>
      </c>
      <c r="S544" s="223">
        <f t="shared" si="52"/>
        <v>98705000</v>
      </c>
      <c r="T544" s="223">
        <f t="shared" si="50"/>
        <v>50000000</v>
      </c>
      <c r="U544" s="223">
        <v>50000000</v>
      </c>
      <c r="V544" s="223"/>
      <c r="W544" s="223"/>
      <c r="X544" s="223"/>
      <c r="Y544" s="223"/>
      <c r="Z544" s="223"/>
      <c r="AA544" s="223"/>
      <c r="AB544" s="223"/>
      <c r="AC544" s="223"/>
      <c r="AD544" s="223">
        <f t="shared" si="46"/>
        <v>15000000</v>
      </c>
      <c r="AE544" s="223">
        <v>15000000</v>
      </c>
      <c r="AF544" s="223"/>
      <c r="AG544" s="223"/>
      <c r="AH544" s="223"/>
      <c r="AI544" s="223"/>
      <c r="AJ544" s="223"/>
      <c r="AK544" s="223"/>
      <c r="AL544" s="223"/>
      <c r="AM544" s="223"/>
      <c r="AN544" s="223">
        <f t="shared" si="51"/>
        <v>16050000</v>
      </c>
      <c r="AO544" s="223">
        <v>16050000</v>
      </c>
      <c r="AP544" s="223"/>
      <c r="AQ544" s="223"/>
      <c r="AR544" s="223"/>
      <c r="AS544" s="223"/>
      <c r="AT544" s="223"/>
      <c r="AU544" s="223"/>
      <c r="AV544" s="223"/>
      <c r="AW544" s="223"/>
      <c r="AX544" s="223">
        <f t="shared" si="53"/>
        <v>17655000</v>
      </c>
      <c r="AY544" s="223">
        <v>17655000</v>
      </c>
      <c r="AZ544" s="223"/>
      <c r="BA544" s="223"/>
      <c r="BB544" s="223"/>
      <c r="BC544" s="223"/>
      <c r="BD544" s="223"/>
      <c r="BE544" s="223"/>
      <c r="BF544" s="223">
        <v>0</v>
      </c>
      <c r="BG544" s="223"/>
    </row>
    <row r="545" spans="1:59" s="234" customFormat="1" ht="65" hidden="1" x14ac:dyDescent="0.3">
      <c r="A545" s="213">
        <v>542</v>
      </c>
      <c r="B545" s="230" t="str">
        <f>[4]LT!E$7</f>
        <v>LT5. GESTIÓN TERRITORIAL COMPARTIDA PARA UNA BUENA GOBERNANZA</v>
      </c>
      <c r="C545" s="220" t="str">
        <f>[4]LA!F$23</f>
        <v>LA504. ADMINISTRACIÓN Y FINANZAS</v>
      </c>
      <c r="D545" s="220" t="str">
        <f>[4]Pg!$F$58</f>
        <v>Pg50401. Hacienda Pública Saludable</v>
      </c>
      <c r="E545" s="220" t="s">
        <v>5162</v>
      </c>
      <c r="F545" s="220" t="s">
        <v>5324</v>
      </c>
      <c r="G545" s="220" t="s">
        <v>1503</v>
      </c>
      <c r="H545" s="220" t="s">
        <v>4921</v>
      </c>
      <c r="I545" s="220" t="s">
        <v>773</v>
      </c>
      <c r="J545" s="220"/>
      <c r="K545" s="220" t="s">
        <v>85</v>
      </c>
      <c r="L545" s="221">
        <v>0</v>
      </c>
      <c r="M545" s="221">
        <v>2019</v>
      </c>
      <c r="N545" s="224">
        <v>1</v>
      </c>
      <c r="O545" s="221">
        <v>25</v>
      </c>
      <c r="P545" s="221">
        <v>50</v>
      </c>
      <c r="Q545" s="221">
        <v>75</v>
      </c>
      <c r="R545" s="222">
        <v>100</v>
      </c>
      <c r="S545" s="223">
        <f t="shared" si="52"/>
        <v>1728960000</v>
      </c>
      <c r="T545" s="223">
        <f t="shared" si="50"/>
        <v>800000000</v>
      </c>
      <c r="U545" s="223">
        <v>800000000</v>
      </c>
      <c r="V545" s="223"/>
      <c r="W545" s="223"/>
      <c r="X545" s="223"/>
      <c r="Y545" s="223"/>
      <c r="Z545" s="223"/>
      <c r="AA545" s="223"/>
      <c r="AB545" s="223"/>
      <c r="AC545" s="223"/>
      <c r="AD545" s="223">
        <f t="shared" si="46"/>
        <v>298080000</v>
      </c>
      <c r="AE545" s="278">
        <v>298080000</v>
      </c>
      <c r="AF545" s="274"/>
      <c r="AG545" s="274"/>
      <c r="AH545" s="274"/>
      <c r="AI545" s="274"/>
      <c r="AJ545" s="274"/>
      <c r="AK545" s="274"/>
      <c r="AL545" s="274"/>
      <c r="AM545" s="274"/>
      <c r="AN545" s="223">
        <f t="shared" si="51"/>
        <v>312000000</v>
      </c>
      <c r="AO545" s="274">
        <v>312000000</v>
      </c>
      <c r="AP545" s="274"/>
      <c r="AQ545" s="274"/>
      <c r="AR545" s="274"/>
      <c r="AS545" s="274"/>
      <c r="AT545" s="274"/>
      <c r="AU545" s="274"/>
      <c r="AV545" s="274"/>
      <c r="AW545" s="274"/>
      <c r="AX545" s="223">
        <f t="shared" si="53"/>
        <v>318880000</v>
      </c>
      <c r="AY545" s="274">
        <v>318880000</v>
      </c>
      <c r="AZ545" s="223"/>
      <c r="BA545" s="223"/>
      <c r="BB545" s="223"/>
      <c r="BC545" s="223"/>
      <c r="BD545" s="223"/>
      <c r="BE545" s="223"/>
      <c r="BF545" s="223">
        <v>0</v>
      </c>
      <c r="BG545" s="223"/>
    </row>
    <row r="546" spans="1:59" s="234" customFormat="1" ht="65" hidden="1" x14ac:dyDescent="0.3">
      <c r="A546" s="213">
        <v>543</v>
      </c>
      <c r="B546" s="230" t="str">
        <f>[4]LT!E$7</f>
        <v>LT5. GESTIÓN TERRITORIAL COMPARTIDA PARA UNA BUENA GOBERNANZA</v>
      </c>
      <c r="C546" s="220" t="str">
        <f>[4]LA!F$23</f>
        <v>LA504. ADMINISTRACIÓN Y FINANZAS</v>
      </c>
      <c r="D546" s="220" t="str">
        <f>[4]Pg!$F$58</f>
        <v>Pg50401. Hacienda Pública Saludable</v>
      </c>
      <c r="E546" s="220" t="s">
        <v>5162</v>
      </c>
      <c r="F546" s="220" t="s">
        <v>5324</v>
      </c>
      <c r="G546" s="220" t="s">
        <v>1504</v>
      </c>
      <c r="H546" s="220" t="s">
        <v>4922</v>
      </c>
      <c r="I546" s="220" t="s">
        <v>773</v>
      </c>
      <c r="J546" s="220"/>
      <c r="K546" s="220" t="s">
        <v>246</v>
      </c>
      <c r="L546" s="221">
        <v>200</v>
      </c>
      <c r="M546" s="221">
        <v>2019</v>
      </c>
      <c r="N546" s="221">
        <v>0</v>
      </c>
      <c r="O546" s="221">
        <v>150</v>
      </c>
      <c r="P546" s="221">
        <v>100</v>
      </c>
      <c r="Q546" s="221">
        <v>50</v>
      </c>
      <c r="R546" s="222">
        <v>0</v>
      </c>
      <c r="S546" s="223">
        <f t="shared" si="52"/>
        <v>648360000</v>
      </c>
      <c r="T546" s="223">
        <f t="shared" si="50"/>
        <v>300000000</v>
      </c>
      <c r="U546" s="223">
        <v>300000000</v>
      </c>
      <c r="V546" s="223"/>
      <c r="W546" s="223"/>
      <c r="X546" s="223"/>
      <c r="Y546" s="223"/>
      <c r="Z546" s="223"/>
      <c r="AA546" s="223"/>
      <c r="AB546" s="223"/>
      <c r="AC546" s="223"/>
      <c r="AD546" s="223">
        <f t="shared" si="46"/>
        <v>111780000</v>
      </c>
      <c r="AE546" s="278">
        <v>111780000</v>
      </c>
      <c r="AF546" s="274"/>
      <c r="AG546" s="274"/>
      <c r="AH546" s="274"/>
      <c r="AI546" s="274"/>
      <c r="AJ546" s="274"/>
      <c r="AK546" s="274"/>
      <c r="AL546" s="274"/>
      <c r="AM546" s="274"/>
      <c r="AN546" s="223">
        <f t="shared" si="51"/>
        <v>117000000</v>
      </c>
      <c r="AO546" s="274">
        <v>117000000</v>
      </c>
      <c r="AP546" s="274"/>
      <c r="AQ546" s="274"/>
      <c r="AR546" s="274"/>
      <c r="AS546" s="274"/>
      <c r="AT546" s="274"/>
      <c r="AU546" s="274"/>
      <c r="AV546" s="274"/>
      <c r="AW546" s="274"/>
      <c r="AX546" s="223">
        <f t="shared" si="53"/>
        <v>119580000</v>
      </c>
      <c r="AY546" s="274">
        <v>119580000</v>
      </c>
      <c r="AZ546" s="277"/>
      <c r="BA546" s="223"/>
      <c r="BB546" s="223"/>
      <c r="BC546" s="223"/>
      <c r="BD546" s="223"/>
      <c r="BE546" s="223"/>
      <c r="BF546" s="223">
        <v>0</v>
      </c>
      <c r="BG546" s="223"/>
    </row>
    <row r="547" spans="1:59" s="234" customFormat="1" ht="65" hidden="1" x14ac:dyDescent="0.3">
      <c r="A547" s="213">
        <v>544</v>
      </c>
      <c r="B547" s="230" t="str">
        <f>[4]LT!E$7</f>
        <v>LT5. GESTIÓN TERRITORIAL COMPARTIDA PARA UNA BUENA GOBERNANZA</v>
      </c>
      <c r="C547" s="220" t="str">
        <f>[4]LA!F$23</f>
        <v>LA504. ADMINISTRACIÓN Y FINANZAS</v>
      </c>
      <c r="D547" s="220" t="str">
        <f>[4]Pg!$F$58</f>
        <v>Pg50401. Hacienda Pública Saludable</v>
      </c>
      <c r="E547" s="220" t="s">
        <v>5162</v>
      </c>
      <c r="F547" s="220" t="s">
        <v>5324</v>
      </c>
      <c r="G547" s="251" t="s">
        <v>1505</v>
      </c>
      <c r="H547" s="220" t="s">
        <v>4923</v>
      </c>
      <c r="I547" s="220" t="s">
        <v>773</v>
      </c>
      <c r="J547" s="220"/>
      <c r="K547" s="220" t="s">
        <v>77</v>
      </c>
      <c r="L547" s="224">
        <v>1</v>
      </c>
      <c r="M547" s="221">
        <v>2019</v>
      </c>
      <c r="N547" s="224">
        <v>1</v>
      </c>
      <c r="O547" s="221">
        <v>100</v>
      </c>
      <c r="P547" s="221">
        <v>100</v>
      </c>
      <c r="Q547" s="221">
        <v>100</v>
      </c>
      <c r="R547" s="222">
        <v>100</v>
      </c>
      <c r="S547" s="223">
        <f t="shared" si="52"/>
        <v>9556340000</v>
      </c>
      <c r="T547" s="223">
        <f t="shared" si="50"/>
        <v>4600000000</v>
      </c>
      <c r="U547" s="278">
        <v>1600000000</v>
      </c>
      <c r="V547" s="274"/>
      <c r="W547" s="274"/>
      <c r="X547" s="274"/>
      <c r="Y547" s="274"/>
      <c r="Z547" s="274"/>
      <c r="AA547" s="274"/>
      <c r="AB547" s="274">
        <v>3000000000</v>
      </c>
      <c r="AC547" s="274"/>
      <c r="AD547" s="223">
        <f t="shared" si="46"/>
        <v>1769850000</v>
      </c>
      <c r="AE547" s="274">
        <v>1650000000</v>
      </c>
      <c r="AF547" s="274"/>
      <c r="AG547" s="274"/>
      <c r="AH547" s="274"/>
      <c r="AI547" s="274"/>
      <c r="AJ547" s="274"/>
      <c r="AK547" s="274"/>
      <c r="AL547" s="274">
        <v>119850000</v>
      </c>
      <c r="AM547" s="274"/>
      <c r="AN547" s="223">
        <f t="shared" si="51"/>
        <v>1833000000</v>
      </c>
      <c r="AO547" s="274">
        <v>1700000000</v>
      </c>
      <c r="AP547" s="274"/>
      <c r="AQ547" s="274"/>
      <c r="AR547" s="274"/>
      <c r="AS547" s="274"/>
      <c r="AT547" s="274"/>
      <c r="AU547" s="274"/>
      <c r="AV547" s="274">
        <v>133000000</v>
      </c>
      <c r="AW547" s="274"/>
      <c r="AX547" s="223">
        <f t="shared" si="53"/>
        <v>1353490000</v>
      </c>
      <c r="AY547" s="274">
        <v>1250000000</v>
      </c>
      <c r="AZ547" s="274"/>
      <c r="BA547" s="274"/>
      <c r="BB547" s="274"/>
      <c r="BC547" s="274"/>
      <c r="BD547" s="274"/>
      <c r="BE547" s="274"/>
      <c r="BF547" s="274">
        <v>103490000</v>
      </c>
      <c r="BG547" s="274"/>
    </row>
    <row r="548" spans="1:59" s="234" customFormat="1" ht="65" hidden="1" x14ac:dyDescent="0.3">
      <c r="A548" s="213">
        <v>545</v>
      </c>
      <c r="B548" s="230" t="str">
        <f>[4]LT!E$7</f>
        <v>LT5. GESTIÓN TERRITORIAL COMPARTIDA PARA UNA BUENA GOBERNANZA</v>
      </c>
      <c r="C548" s="220" t="str">
        <f>[4]LA!F$23</f>
        <v>LA504. ADMINISTRACIÓN Y FINANZAS</v>
      </c>
      <c r="D548" s="220" t="str">
        <f>[4]Pg!$F$58</f>
        <v>Pg50401. Hacienda Pública Saludable</v>
      </c>
      <c r="E548" s="220" t="s">
        <v>5162</v>
      </c>
      <c r="F548" s="220" t="s">
        <v>5324</v>
      </c>
      <c r="G548" s="220" t="s">
        <v>1506</v>
      </c>
      <c r="H548" s="220" t="s">
        <v>4924</v>
      </c>
      <c r="I548" s="220" t="s">
        <v>773</v>
      </c>
      <c r="J548" s="220"/>
      <c r="K548" s="220" t="s">
        <v>77</v>
      </c>
      <c r="L548" s="224">
        <v>1</v>
      </c>
      <c r="M548" s="221">
        <v>2019</v>
      </c>
      <c r="N548" s="224">
        <v>1</v>
      </c>
      <c r="O548" s="221">
        <v>100</v>
      </c>
      <c r="P548" s="221">
        <v>100</v>
      </c>
      <c r="Q548" s="221">
        <v>100</v>
      </c>
      <c r="R548" s="222">
        <v>100</v>
      </c>
      <c r="S548" s="223">
        <f t="shared" si="52"/>
        <v>1728960000</v>
      </c>
      <c r="T548" s="223">
        <f t="shared" si="50"/>
        <v>800000000</v>
      </c>
      <c r="U548" s="223">
        <v>800000000</v>
      </c>
      <c r="V548" s="223"/>
      <c r="W548" s="223"/>
      <c r="X548" s="223"/>
      <c r="Y548" s="223"/>
      <c r="Z548" s="223"/>
      <c r="AA548" s="223"/>
      <c r="AB548" s="223"/>
      <c r="AC548" s="223"/>
      <c r="AD548" s="223">
        <f t="shared" si="46"/>
        <v>298080000</v>
      </c>
      <c r="AE548" s="278">
        <v>298080000</v>
      </c>
      <c r="AF548" s="274"/>
      <c r="AG548" s="274"/>
      <c r="AH548" s="274"/>
      <c r="AI548" s="274"/>
      <c r="AJ548" s="274"/>
      <c r="AK548" s="274"/>
      <c r="AL548" s="274"/>
      <c r="AM548" s="274"/>
      <c r="AN548" s="223">
        <f t="shared" si="51"/>
        <v>312000000</v>
      </c>
      <c r="AO548" s="274">
        <v>312000000</v>
      </c>
      <c r="AP548" s="274"/>
      <c r="AQ548" s="274"/>
      <c r="AR548" s="274"/>
      <c r="AS548" s="274"/>
      <c r="AT548" s="274"/>
      <c r="AU548" s="274"/>
      <c r="AV548" s="274"/>
      <c r="AW548" s="274"/>
      <c r="AX548" s="223">
        <f t="shared" si="53"/>
        <v>318880000</v>
      </c>
      <c r="AY548" s="274">
        <v>318880000</v>
      </c>
      <c r="AZ548" s="223"/>
      <c r="BA548" s="223"/>
      <c r="BB548" s="223"/>
      <c r="BC548" s="223"/>
      <c r="BD548" s="223"/>
      <c r="BE548" s="223"/>
      <c r="BF548" s="223">
        <v>0</v>
      </c>
      <c r="BG548" s="223"/>
    </row>
    <row r="549" spans="1:59" s="234" customFormat="1" ht="65" hidden="1" x14ac:dyDescent="0.3">
      <c r="A549" s="213">
        <v>546</v>
      </c>
      <c r="B549" s="230" t="str">
        <f>[4]LT!E$7</f>
        <v>LT5. GESTIÓN TERRITORIAL COMPARTIDA PARA UNA BUENA GOBERNANZA</v>
      </c>
      <c r="C549" s="220" t="str">
        <f>[4]LA!F$23</f>
        <v>LA504. ADMINISTRACIÓN Y FINANZAS</v>
      </c>
      <c r="D549" s="220" t="str">
        <f>[4]Pg!$F$58</f>
        <v>Pg50401. Hacienda Pública Saludable</v>
      </c>
      <c r="E549" s="220" t="s">
        <v>5162</v>
      </c>
      <c r="F549" s="220" t="s">
        <v>5324</v>
      </c>
      <c r="G549" s="220" t="s">
        <v>1023</v>
      </c>
      <c r="H549" s="220" t="s">
        <v>4925</v>
      </c>
      <c r="I549" s="220" t="s">
        <v>773</v>
      </c>
      <c r="J549" s="220"/>
      <c r="K549" s="220" t="s">
        <v>298</v>
      </c>
      <c r="L549" s="224">
        <v>1</v>
      </c>
      <c r="M549" s="221">
        <v>2019</v>
      </c>
      <c r="N549" s="224">
        <v>1</v>
      </c>
      <c r="O549" s="221">
        <v>100</v>
      </c>
      <c r="P549" s="221">
        <v>100</v>
      </c>
      <c r="Q549" s="221">
        <v>100</v>
      </c>
      <c r="R549" s="222">
        <v>100</v>
      </c>
      <c r="S549" s="223">
        <f t="shared" si="52"/>
        <v>648360000</v>
      </c>
      <c r="T549" s="223">
        <f t="shared" si="50"/>
        <v>300000000</v>
      </c>
      <c r="U549" s="223">
        <v>300000000</v>
      </c>
      <c r="V549" s="223"/>
      <c r="W549" s="223"/>
      <c r="X549" s="223"/>
      <c r="Y549" s="223"/>
      <c r="Z549" s="223"/>
      <c r="AA549" s="223"/>
      <c r="AB549" s="223"/>
      <c r="AC549" s="223"/>
      <c r="AD549" s="223">
        <f t="shared" si="46"/>
        <v>111780000</v>
      </c>
      <c r="AE549" s="223">
        <v>111780000</v>
      </c>
      <c r="AF549" s="223"/>
      <c r="AG549" s="223"/>
      <c r="AH549" s="223"/>
      <c r="AI549" s="223"/>
      <c r="AJ549" s="223"/>
      <c r="AK549" s="223"/>
      <c r="AL549" s="223"/>
      <c r="AM549" s="223"/>
      <c r="AN549" s="223">
        <f t="shared" si="51"/>
        <v>117000000</v>
      </c>
      <c r="AO549" s="223">
        <v>117000000</v>
      </c>
      <c r="AP549" s="223"/>
      <c r="AQ549" s="223"/>
      <c r="AR549" s="223"/>
      <c r="AS549" s="223"/>
      <c r="AT549" s="223"/>
      <c r="AU549" s="223"/>
      <c r="AV549" s="223"/>
      <c r="AW549" s="223"/>
      <c r="AX549" s="223">
        <f t="shared" si="53"/>
        <v>119580000</v>
      </c>
      <c r="AY549" s="223">
        <v>119580000</v>
      </c>
      <c r="AZ549" s="223"/>
      <c r="BA549" s="223"/>
      <c r="BB549" s="223"/>
      <c r="BC549" s="223"/>
      <c r="BD549" s="223"/>
      <c r="BE549" s="223"/>
      <c r="BF549" s="223">
        <v>0</v>
      </c>
      <c r="BG549" s="223"/>
    </row>
    <row r="550" spans="1:59" s="234" customFormat="1" ht="39" hidden="1" x14ac:dyDescent="0.3">
      <c r="A550" s="213">
        <v>547</v>
      </c>
      <c r="B550" s="230" t="str">
        <f>[4]LT!E$7</f>
        <v>LT5. GESTIÓN TERRITORIAL COMPARTIDA PARA UNA BUENA GOBERNANZA</v>
      </c>
      <c r="C550" s="220" t="str">
        <f>[4]LA!F$23</f>
        <v>LA504. ADMINISTRACIÓN Y FINANZAS</v>
      </c>
      <c r="D550" s="220" t="str">
        <f>[4]Pg!$F$58</f>
        <v>Pg50401. Hacienda Pública Saludable</v>
      </c>
      <c r="E550" s="220" t="s">
        <v>5163</v>
      </c>
      <c r="F550" s="220" t="s">
        <v>5325</v>
      </c>
      <c r="G550" s="220" t="s">
        <v>1024</v>
      </c>
      <c r="H550" s="220" t="s">
        <v>4926</v>
      </c>
      <c r="I550" s="220" t="s">
        <v>772</v>
      </c>
      <c r="J550" s="220"/>
      <c r="K550" s="220" t="s">
        <v>85</v>
      </c>
      <c r="L550" s="224">
        <v>0.12</v>
      </c>
      <c r="M550" s="221">
        <v>2019</v>
      </c>
      <c r="N550" s="224">
        <v>0.19</v>
      </c>
      <c r="O550" s="236">
        <v>3</v>
      </c>
      <c r="P550" s="236" t="s">
        <v>1025</v>
      </c>
      <c r="Q550" s="236" t="s">
        <v>1026</v>
      </c>
      <c r="R550" s="238">
        <v>19</v>
      </c>
      <c r="S550" s="223">
        <f t="shared" si="52"/>
        <v>193963311376</v>
      </c>
      <c r="T550" s="223">
        <f t="shared" si="50"/>
        <v>32726285816</v>
      </c>
      <c r="U550" s="223"/>
      <c r="V550" s="223"/>
      <c r="W550" s="223"/>
      <c r="X550" s="223"/>
      <c r="Y550" s="223"/>
      <c r="Z550" s="223"/>
      <c r="AA550" s="223"/>
      <c r="AB550" s="223"/>
      <c r="AC550" s="223">
        <v>32726285816</v>
      </c>
      <c r="AD550" s="223">
        <f t="shared" si="46"/>
        <v>50724468593</v>
      </c>
      <c r="AE550" s="223"/>
      <c r="AF550" s="223"/>
      <c r="AG550" s="223"/>
      <c r="AH550" s="223"/>
      <c r="AI550" s="223"/>
      <c r="AJ550" s="223"/>
      <c r="AK550" s="223"/>
      <c r="AL550" s="223"/>
      <c r="AM550" s="223">
        <v>50724468593</v>
      </c>
      <c r="AN550" s="223">
        <f t="shared" si="51"/>
        <v>53745675187</v>
      </c>
      <c r="AO550" s="223"/>
      <c r="AP550" s="223"/>
      <c r="AQ550" s="223"/>
      <c r="AR550" s="223"/>
      <c r="AS550" s="223"/>
      <c r="AT550" s="223"/>
      <c r="AU550" s="223"/>
      <c r="AV550" s="223"/>
      <c r="AW550" s="223">
        <v>53745675187</v>
      </c>
      <c r="AX550" s="223">
        <f t="shared" si="53"/>
        <v>56766881780</v>
      </c>
      <c r="AY550" s="223"/>
      <c r="AZ550" s="223"/>
      <c r="BA550" s="223"/>
      <c r="BB550" s="223"/>
      <c r="BC550" s="223"/>
      <c r="BD550" s="223"/>
      <c r="BE550" s="223"/>
      <c r="BF550" s="223">
        <v>0</v>
      </c>
      <c r="BG550" s="223">
        <v>56766881780</v>
      </c>
    </row>
    <row r="551" spans="1:59" s="234" customFormat="1" ht="52" hidden="1" x14ac:dyDescent="0.3">
      <c r="A551" s="213">
        <v>548</v>
      </c>
      <c r="B551" s="230" t="str">
        <f>[4]LT!E$7</f>
        <v>LT5. GESTIÓN TERRITORIAL COMPARTIDA PARA UNA BUENA GOBERNANZA</v>
      </c>
      <c r="C551" s="220" t="str">
        <f>[4]LA!F$23</f>
        <v>LA504. ADMINISTRACIÓN Y FINANZAS</v>
      </c>
      <c r="D551" s="220" t="str">
        <f>[4]Pg!$F$58</f>
        <v>Pg50401. Hacienda Pública Saludable</v>
      </c>
      <c r="E551" s="220" t="s">
        <v>5163</v>
      </c>
      <c r="F551" s="220" t="s">
        <v>5325</v>
      </c>
      <c r="G551" s="220" t="s">
        <v>1739</v>
      </c>
      <c r="H551" s="220" t="s">
        <v>4927</v>
      </c>
      <c r="I551" s="220" t="s">
        <v>772</v>
      </c>
      <c r="J551" s="220"/>
      <c r="K551" s="220" t="s">
        <v>77</v>
      </c>
      <c r="L551" s="224">
        <v>0.03</v>
      </c>
      <c r="M551" s="221">
        <v>2019</v>
      </c>
      <c r="N551" s="224">
        <v>0.03</v>
      </c>
      <c r="O551" s="236">
        <v>3</v>
      </c>
      <c r="P551" s="236">
        <v>3</v>
      </c>
      <c r="Q551" s="236">
        <v>3</v>
      </c>
      <c r="R551" s="238">
        <v>3</v>
      </c>
      <c r="S551" s="223">
        <f t="shared" si="52"/>
        <v>1459624694630</v>
      </c>
      <c r="T551" s="223">
        <f t="shared" si="50"/>
        <v>324355864192</v>
      </c>
      <c r="U551" s="223"/>
      <c r="V551" s="223"/>
      <c r="W551" s="223"/>
      <c r="X551" s="223"/>
      <c r="Y551" s="223"/>
      <c r="Z551" s="223"/>
      <c r="AA551" s="223"/>
      <c r="AB551" s="223"/>
      <c r="AC551" s="223">
        <v>324355864192</v>
      </c>
      <c r="AD551" s="223">
        <f t="shared" si="46"/>
        <v>367293937178</v>
      </c>
      <c r="AE551" s="223"/>
      <c r="AF551" s="223"/>
      <c r="AG551" s="223"/>
      <c r="AH551" s="223"/>
      <c r="AI551" s="223"/>
      <c r="AJ551" s="223"/>
      <c r="AK551" s="223"/>
      <c r="AL551" s="223"/>
      <c r="AM551" s="223">
        <v>367293937178</v>
      </c>
      <c r="AN551" s="223">
        <f t="shared" si="51"/>
        <v>378312755298</v>
      </c>
      <c r="AO551" s="223"/>
      <c r="AP551" s="223"/>
      <c r="AQ551" s="223"/>
      <c r="AR551" s="223"/>
      <c r="AS551" s="223"/>
      <c r="AT551" s="223"/>
      <c r="AU551" s="223"/>
      <c r="AV551" s="223"/>
      <c r="AW551" s="223">
        <v>378312755298</v>
      </c>
      <c r="AX551" s="223">
        <f t="shared" si="53"/>
        <v>389662137962</v>
      </c>
      <c r="AY551" s="223"/>
      <c r="AZ551" s="223"/>
      <c r="BA551" s="223"/>
      <c r="BB551" s="223"/>
      <c r="BC551" s="223"/>
      <c r="BD551" s="223"/>
      <c r="BE551" s="223"/>
      <c r="BF551" s="223">
        <v>0</v>
      </c>
      <c r="BG551" s="223">
        <v>389662137962</v>
      </c>
    </row>
    <row r="552" spans="1:59" s="234" customFormat="1" ht="39" hidden="1" x14ac:dyDescent="0.3">
      <c r="A552" s="213">
        <v>549</v>
      </c>
      <c r="B552" s="230" t="str">
        <f>[4]LT!E$7</f>
        <v>LT5. GESTIÓN TERRITORIAL COMPARTIDA PARA UNA BUENA GOBERNANZA</v>
      </c>
      <c r="C552" s="220" t="str">
        <f>[4]LA!F$23</f>
        <v>LA504. ADMINISTRACIÓN Y FINANZAS</v>
      </c>
      <c r="D552" s="220" t="str">
        <f>[4]Pg!$F$58</f>
        <v>Pg50401. Hacienda Pública Saludable</v>
      </c>
      <c r="E552" s="220" t="s">
        <v>5164</v>
      </c>
      <c r="F552" s="220" t="s">
        <v>5325</v>
      </c>
      <c r="G552" s="220" t="s">
        <v>1507</v>
      </c>
      <c r="H552" s="220" t="s">
        <v>4928</v>
      </c>
      <c r="I552" s="220" t="s">
        <v>797</v>
      </c>
      <c r="J552" s="220"/>
      <c r="K552" s="220" t="s">
        <v>85</v>
      </c>
      <c r="L552" s="221">
        <v>5572327</v>
      </c>
      <c r="M552" s="221">
        <v>2019</v>
      </c>
      <c r="N552" s="235">
        <v>22000000</v>
      </c>
      <c r="O552" s="235">
        <v>5000000</v>
      </c>
      <c r="P552" s="235">
        <v>10250000</v>
      </c>
      <c r="Q552" s="235">
        <v>15762500</v>
      </c>
      <c r="R552" s="279">
        <v>22000000</v>
      </c>
      <c r="S552" s="223">
        <f t="shared" si="52"/>
        <v>43595292960</v>
      </c>
      <c r="T552" s="223">
        <f t="shared" si="50"/>
        <v>10420454061</v>
      </c>
      <c r="U552" s="223"/>
      <c r="V552" s="223"/>
      <c r="W552" s="223"/>
      <c r="X552" s="223"/>
      <c r="Y552" s="223"/>
      <c r="Z552" s="223"/>
      <c r="AA552" s="223"/>
      <c r="AB552" s="223"/>
      <c r="AC552" s="223">
        <v>10420454061</v>
      </c>
      <c r="AD552" s="223">
        <f t="shared" si="46"/>
        <v>10733067682</v>
      </c>
      <c r="AE552" s="223"/>
      <c r="AF552" s="223"/>
      <c r="AG552" s="223"/>
      <c r="AH552" s="223"/>
      <c r="AI552" s="223"/>
      <c r="AJ552" s="223"/>
      <c r="AK552" s="223"/>
      <c r="AL552" s="223"/>
      <c r="AM552" s="223">
        <v>10733067682</v>
      </c>
      <c r="AN552" s="223">
        <f t="shared" si="51"/>
        <v>11055059713</v>
      </c>
      <c r="AO552" s="223"/>
      <c r="AP552" s="223"/>
      <c r="AQ552" s="223"/>
      <c r="AR552" s="223"/>
      <c r="AS552" s="223"/>
      <c r="AT552" s="223"/>
      <c r="AU552" s="223"/>
      <c r="AV552" s="223"/>
      <c r="AW552" s="223">
        <v>11055059713</v>
      </c>
      <c r="AX552" s="223">
        <f t="shared" si="53"/>
        <v>11386711504</v>
      </c>
      <c r="AY552" s="223"/>
      <c r="AZ552" s="223"/>
      <c r="BA552" s="223"/>
      <c r="BB552" s="223"/>
      <c r="BC552" s="223"/>
      <c r="BD552" s="223"/>
      <c r="BE552" s="223"/>
      <c r="BF552" s="223">
        <v>0</v>
      </c>
      <c r="BG552" s="223">
        <v>11386711504</v>
      </c>
    </row>
    <row r="553" spans="1:59" s="234" customFormat="1" ht="39" hidden="1" x14ac:dyDescent="0.3">
      <c r="A553" s="213">
        <v>550</v>
      </c>
      <c r="B553" s="230" t="str">
        <f>[4]LT!E$7</f>
        <v>LT5. GESTIÓN TERRITORIAL COMPARTIDA PARA UNA BUENA GOBERNANZA</v>
      </c>
      <c r="C553" s="220" t="str">
        <f>[4]LA!F$23</f>
        <v>LA504. ADMINISTRACIÓN Y FINANZAS</v>
      </c>
      <c r="D553" s="220" t="str">
        <f>[4]Pg!$F$58</f>
        <v>Pg50401. Hacienda Pública Saludable</v>
      </c>
      <c r="E553" s="220" t="s">
        <v>5165</v>
      </c>
      <c r="F553" s="220" t="s">
        <v>5326</v>
      </c>
      <c r="G553" s="220" t="s">
        <v>1508</v>
      </c>
      <c r="H553" s="220" t="s">
        <v>4929</v>
      </c>
      <c r="I553" s="220" t="s">
        <v>777</v>
      </c>
      <c r="J553" s="220"/>
      <c r="K553" s="220" t="s">
        <v>85</v>
      </c>
      <c r="L553" s="221">
        <v>0</v>
      </c>
      <c r="M553" s="221">
        <v>2019</v>
      </c>
      <c r="N553" s="224">
        <v>1</v>
      </c>
      <c r="O553" s="221">
        <v>100</v>
      </c>
      <c r="P553" s="221">
        <v>100</v>
      </c>
      <c r="Q553" s="221">
        <v>100</v>
      </c>
      <c r="R553" s="221">
        <v>100</v>
      </c>
      <c r="S553" s="223">
        <f t="shared" si="52"/>
        <v>164806608222</v>
      </c>
      <c r="T553" s="223">
        <f t="shared" si="50"/>
        <v>121076361154</v>
      </c>
      <c r="U553" s="223">
        <v>67464428818</v>
      </c>
      <c r="V553" s="223">
        <f>1909829428+7971855840+1172909940+14580323668+27977013460</f>
        <v>53611932336</v>
      </c>
      <c r="W553" s="223"/>
      <c r="X553" s="223"/>
      <c r="Y553" s="223"/>
      <c r="Z553" s="223"/>
      <c r="AA553" s="223"/>
      <c r="AB553" s="223"/>
      <c r="AC553" s="223"/>
      <c r="AD553" s="223">
        <f t="shared" si="46"/>
        <v>43730247068</v>
      </c>
      <c r="AE553" s="223">
        <f>33593033212-7457116693</f>
        <v>26135916519</v>
      </c>
      <c r="AF553" s="223">
        <f>2005920899+8131292957</f>
        <v>10137213856</v>
      </c>
      <c r="AG553" s="223"/>
      <c r="AH553" s="223"/>
      <c r="AI553" s="223"/>
      <c r="AJ553" s="223"/>
      <c r="AK553" s="223"/>
      <c r="AL553" s="223">
        <f>37104691622*0+7457116693</f>
        <v>7457116693</v>
      </c>
      <c r="AM553" s="223"/>
      <c r="AN553" s="223">
        <f t="shared" si="51"/>
        <v>0</v>
      </c>
      <c r="AO553" s="223">
        <f>71648540503*0</f>
        <v>0</v>
      </c>
      <c r="AP553" s="223">
        <f>12847759496.704*0</f>
        <v>0</v>
      </c>
      <c r="AQ553" s="223"/>
      <c r="AR553" s="223"/>
      <c r="AS553" s="223"/>
      <c r="AT553" s="223"/>
      <c r="AU553" s="223"/>
      <c r="AV553" s="223"/>
      <c r="AW553" s="223"/>
      <c r="AX553" s="223">
        <f t="shared" si="53"/>
        <v>0</v>
      </c>
      <c r="AY553" s="223"/>
      <c r="AZ553" s="223">
        <f>13932441379.296*0</f>
        <v>0</v>
      </c>
      <c r="BA553" s="223"/>
      <c r="BB553" s="223"/>
      <c r="BC553" s="223"/>
      <c r="BD553" s="223"/>
      <c r="BE553" s="223"/>
      <c r="BF553" s="223"/>
      <c r="BG553" s="223"/>
    </row>
    <row r="554" spans="1:59" s="234" customFormat="1" ht="52" hidden="1" x14ac:dyDescent="0.3">
      <c r="A554" s="213">
        <v>551</v>
      </c>
      <c r="B554" s="230" t="str">
        <f>[4]LT!E$7</f>
        <v>LT5. GESTIÓN TERRITORIAL COMPARTIDA PARA UNA BUENA GOBERNANZA</v>
      </c>
      <c r="C554" s="220" t="str">
        <f>[4]LA!F$23</f>
        <v>LA504. ADMINISTRACIÓN Y FINANZAS</v>
      </c>
      <c r="D554" s="220" t="str">
        <f>[4]Pg!$F$58</f>
        <v>Pg50401. Hacienda Pública Saludable</v>
      </c>
      <c r="E554" s="220" t="s">
        <v>5165</v>
      </c>
      <c r="F554" s="220" t="s">
        <v>5326</v>
      </c>
      <c r="G554" s="220" t="s">
        <v>1744</v>
      </c>
      <c r="H554" s="220" t="s">
        <v>4930</v>
      </c>
      <c r="I554" s="230" t="s">
        <v>777</v>
      </c>
      <c r="J554" s="230"/>
      <c r="K554" s="230" t="s">
        <v>77</v>
      </c>
      <c r="L554" s="224">
        <v>1</v>
      </c>
      <c r="M554" s="221">
        <v>2019</v>
      </c>
      <c r="N554" s="224">
        <v>1</v>
      </c>
      <c r="O554" s="221">
        <v>100</v>
      </c>
      <c r="P554" s="221">
        <v>100</v>
      </c>
      <c r="Q554" s="221">
        <v>100</v>
      </c>
      <c r="R554" s="222">
        <v>100</v>
      </c>
      <c r="S554" s="223">
        <f t="shared" si="52"/>
        <v>10000000000</v>
      </c>
      <c r="T554" s="223">
        <f t="shared" si="50"/>
        <v>2500000000</v>
      </c>
      <c r="U554" s="223">
        <v>2500000000</v>
      </c>
      <c r="W554" s="223"/>
      <c r="X554" s="223"/>
      <c r="Y554" s="223"/>
      <c r="Z554" s="223"/>
      <c r="AA554" s="223"/>
      <c r="AB554" s="223"/>
      <c r="AC554" s="223"/>
      <c r="AD554" s="223">
        <f t="shared" si="46"/>
        <v>2500000000</v>
      </c>
      <c r="AE554" s="223">
        <v>2500000000</v>
      </c>
      <c r="AG554" s="223"/>
      <c r="AH554" s="223"/>
      <c r="AI554" s="223"/>
      <c r="AJ554" s="223"/>
      <c r="AK554" s="223"/>
      <c r="AL554" s="223"/>
      <c r="AM554" s="223"/>
      <c r="AN554" s="223">
        <f t="shared" si="51"/>
        <v>2500000000</v>
      </c>
      <c r="AO554" s="223">
        <v>2500000000</v>
      </c>
      <c r="AQ554" s="223"/>
      <c r="AR554" s="223"/>
      <c r="AS554" s="223"/>
      <c r="AT554" s="223"/>
      <c r="AU554" s="223"/>
      <c r="AV554" s="223"/>
      <c r="AW554" s="223"/>
      <c r="AX554" s="223">
        <f t="shared" si="53"/>
        <v>2500000000</v>
      </c>
      <c r="AY554" s="223">
        <v>2500000000</v>
      </c>
      <c r="BA554" s="223"/>
      <c r="BB554" s="223"/>
      <c r="BC554" s="223"/>
      <c r="BD554" s="223"/>
      <c r="BE554" s="223"/>
      <c r="BF554" s="223"/>
      <c r="BG554" s="223"/>
    </row>
    <row r="555" spans="1:59" s="234" customFormat="1" ht="65" hidden="1" x14ac:dyDescent="0.3">
      <c r="A555" s="213">
        <v>552</v>
      </c>
      <c r="B555" s="230" t="str">
        <f>[4]LT!E$7</f>
        <v>LT5. GESTIÓN TERRITORIAL COMPARTIDA PARA UNA BUENA GOBERNANZA</v>
      </c>
      <c r="C555" s="220" t="str">
        <f>[4]LA!F$23</f>
        <v>LA504. ADMINISTRACIÓN Y FINANZAS</v>
      </c>
      <c r="D555" s="220" t="str">
        <f>[4]Pg!$F$58</f>
        <v>Pg50401. Hacienda Pública Saludable</v>
      </c>
      <c r="E555" s="220" t="s">
        <v>5165</v>
      </c>
      <c r="F555" s="220" t="s">
        <v>5326</v>
      </c>
      <c r="G555" s="220" t="s">
        <v>1509</v>
      </c>
      <c r="H555" s="220" t="s">
        <v>4931</v>
      </c>
      <c r="I555" s="220" t="s">
        <v>777</v>
      </c>
      <c r="J555" s="220"/>
      <c r="K555" s="220" t="s">
        <v>85</v>
      </c>
      <c r="L555" s="221">
        <v>1</v>
      </c>
      <c r="M555" s="221">
        <v>2019</v>
      </c>
      <c r="N555" s="221">
        <v>1</v>
      </c>
      <c r="O555" s="221">
        <v>1</v>
      </c>
      <c r="P555" s="221">
        <v>1</v>
      </c>
      <c r="Q555" s="221">
        <v>1</v>
      </c>
      <c r="R555" s="222">
        <v>1</v>
      </c>
      <c r="S555" s="223">
        <f t="shared" si="52"/>
        <v>1160000000</v>
      </c>
      <c r="T555" s="223">
        <f t="shared" si="50"/>
        <v>260000000</v>
      </c>
      <c r="U555" s="223">
        <v>260000000</v>
      </c>
      <c r="W555" s="223"/>
      <c r="X555" s="223"/>
      <c r="Y555" s="223"/>
      <c r="Z555" s="223"/>
      <c r="AA555" s="223"/>
      <c r="AB555" s="223"/>
      <c r="AC555" s="223"/>
      <c r="AD555" s="223">
        <f t="shared" si="46"/>
        <v>270000000</v>
      </c>
      <c r="AE555" s="223">
        <v>270000000</v>
      </c>
      <c r="AG555" s="223"/>
      <c r="AH555" s="223"/>
      <c r="AI555" s="223"/>
      <c r="AJ555" s="223"/>
      <c r="AK555" s="223"/>
      <c r="AL555" s="223"/>
      <c r="AM555" s="223"/>
      <c r="AN555" s="223">
        <f t="shared" si="51"/>
        <v>300000000</v>
      </c>
      <c r="AO555" s="223">
        <v>300000000</v>
      </c>
      <c r="AQ555" s="223"/>
      <c r="AR555" s="223"/>
      <c r="AS555" s="223"/>
      <c r="AT555" s="223"/>
      <c r="AU555" s="223"/>
      <c r="AV555" s="223"/>
      <c r="AW555" s="223"/>
      <c r="AX555" s="223">
        <f t="shared" si="53"/>
        <v>330000000</v>
      </c>
      <c r="AY555" s="223">
        <v>330000000</v>
      </c>
      <c r="BA555" s="223"/>
      <c r="BB555" s="223"/>
      <c r="BC555" s="223"/>
      <c r="BD555" s="223"/>
      <c r="BE555" s="223"/>
      <c r="BF555" s="223">
        <v>0</v>
      </c>
      <c r="BG555" s="223"/>
    </row>
    <row r="556" spans="1:59" s="234" customFormat="1" ht="52" hidden="1" x14ac:dyDescent="0.3">
      <c r="A556" s="213">
        <v>553</v>
      </c>
      <c r="B556" s="230" t="str">
        <f>[4]LT!E$7</f>
        <v>LT5. GESTIÓN TERRITORIAL COMPARTIDA PARA UNA BUENA GOBERNANZA</v>
      </c>
      <c r="C556" s="220" t="str">
        <f>[4]LA!F$23</f>
        <v>LA504. ADMINISTRACIÓN Y FINANZAS</v>
      </c>
      <c r="D556" s="220" t="str">
        <f>[4]Pg!$F$58</f>
        <v>Pg50401. Hacienda Pública Saludable</v>
      </c>
      <c r="E556" s="220" t="s">
        <v>5165</v>
      </c>
      <c r="F556" s="220" t="s">
        <v>5326</v>
      </c>
      <c r="G556" s="220" t="s">
        <v>1746</v>
      </c>
      <c r="H556" s="220" t="s">
        <v>4932</v>
      </c>
      <c r="I556" s="220" t="s">
        <v>777</v>
      </c>
      <c r="J556" s="220"/>
      <c r="K556" s="220" t="s">
        <v>77</v>
      </c>
      <c r="L556" s="221">
        <v>81.23</v>
      </c>
      <c r="M556" s="221">
        <v>2017</v>
      </c>
      <c r="N556" s="221">
        <v>81.23</v>
      </c>
      <c r="O556" s="221">
        <v>81.23</v>
      </c>
      <c r="P556" s="221">
        <v>81.23</v>
      </c>
      <c r="Q556" s="221">
        <v>81.23</v>
      </c>
      <c r="R556" s="221">
        <v>81.23</v>
      </c>
      <c r="S556" s="223">
        <f t="shared" si="52"/>
        <v>1690000000</v>
      </c>
      <c r="T556" s="223">
        <f t="shared" si="50"/>
        <v>380000000</v>
      </c>
      <c r="U556" s="223">
        <v>380000000</v>
      </c>
      <c r="W556" s="223"/>
      <c r="X556" s="223"/>
      <c r="Y556" s="223"/>
      <c r="Z556" s="223"/>
      <c r="AA556" s="223"/>
      <c r="AB556" s="223"/>
      <c r="AC556" s="223"/>
      <c r="AD556" s="223">
        <f t="shared" si="46"/>
        <v>400000000</v>
      </c>
      <c r="AE556" s="223">
        <v>400000000</v>
      </c>
      <c r="AG556" s="223"/>
      <c r="AH556" s="223"/>
      <c r="AI556" s="223"/>
      <c r="AJ556" s="223"/>
      <c r="AK556" s="223"/>
      <c r="AL556" s="223"/>
      <c r="AM556" s="223"/>
      <c r="AN556" s="223">
        <f t="shared" si="51"/>
        <v>440000000</v>
      </c>
      <c r="AO556" s="223">
        <v>440000000</v>
      </c>
      <c r="AQ556" s="223"/>
      <c r="AR556" s="223"/>
      <c r="AS556" s="223"/>
      <c r="AT556" s="223"/>
      <c r="AU556" s="223"/>
      <c r="AV556" s="223"/>
      <c r="AW556" s="223"/>
      <c r="AX556" s="223">
        <f t="shared" si="53"/>
        <v>470000000</v>
      </c>
      <c r="AY556" s="223">
        <v>470000000</v>
      </c>
      <c r="BA556" s="223"/>
      <c r="BB556" s="223"/>
      <c r="BC556" s="223"/>
      <c r="BD556" s="223"/>
      <c r="BE556" s="223"/>
      <c r="BF556" s="223"/>
      <c r="BG556" s="223"/>
    </row>
    <row r="557" spans="1:59" s="234" customFormat="1" ht="39" hidden="1" x14ac:dyDescent="0.3">
      <c r="A557" s="213">
        <v>554</v>
      </c>
      <c r="B557" s="230" t="str">
        <f>[4]LT!E$7</f>
        <v>LT5. GESTIÓN TERRITORIAL COMPARTIDA PARA UNA BUENA GOBERNANZA</v>
      </c>
      <c r="C557" s="220" t="str">
        <f>[4]LA!F$23</f>
        <v>LA504. ADMINISTRACIÓN Y FINANZAS</v>
      </c>
      <c r="D557" s="220" t="str">
        <f>[4]Pg!$F$58</f>
        <v>Pg50401. Hacienda Pública Saludable</v>
      </c>
      <c r="E557" s="220" t="s">
        <v>5165</v>
      </c>
      <c r="F557" s="220" t="s">
        <v>5326</v>
      </c>
      <c r="G557" s="220" t="s">
        <v>1511</v>
      </c>
      <c r="H557" s="220" t="s">
        <v>4933</v>
      </c>
      <c r="I557" s="220" t="s">
        <v>777</v>
      </c>
      <c r="J557" s="220"/>
      <c r="K557" s="220" t="s">
        <v>77</v>
      </c>
      <c r="L557" s="224">
        <v>0.5</v>
      </c>
      <c r="M557" s="221">
        <v>2019</v>
      </c>
      <c r="N557" s="224">
        <v>0.5</v>
      </c>
      <c r="O557" s="221">
        <v>50</v>
      </c>
      <c r="P557" s="221">
        <v>50</v>
      </c>
      <c r="Q557" s="221">
        <v>50</v>
      </c>
      <c r="R557" s="222">
        <v>50</v>
      </c>
      <c r="S557" s="223">
        <f t="shared" si="52"/>
        <v>900000000</v>
      </c>
      <c r="T557" s="223">
        <f t="shared" si="50"/>
        <v>200000000</v>
      </c>
      <c r="U557" s="223">
        <v>200000000</v>
      </c>
      <c r="W557" s="223"/>
      <c r="X557" s="223"/>
      <c r="Y557" s="223"/>
      <c r="Z557" s="223"/>
      <c r="AA557" s="223"/>
      <c r="AB557" s="223"/>
      <c r="AC557" s="223"/>
      <c r="AD557" s="223">
        <f t="shared" si="46"/>
        <v>200000000</v>
      </c>
      <c r="AE557" s="223">
        <v>200000000</v>
      </c>
      <c r="AG557" s="223"/>
      <c r="AH557" s="223"/>
      <c r="AI557" s="223"/>
      <c r="AJ557" s="223"/>
      <c r="AK557" s="223"/>
      <c r="AL557" s="223"/>
      <c r="AM557" s="223"/>
      <c r="AN557" s="223">
        <f t="shared" si="51"/>
        <v>240000000</v>
      </c>
      <c r="AO557" s="223">
        <v>240000000</v>
      </c>
      <c r="AQ557" s="223"/>
      <c r="AR557" s="223"/>
      <c r="AS557" s="223"/>
      <c r="AT557" s="223"/>
      <c r="AU557" s="223"/>
      <c r="AV557" s="223"/>
      <c r="AW557" s="223"/>
      <c r="AX557" s="223">
        <f t="shared" si="53"/>
        <v>260000000</v>
      </c>
      <c r="AY557" s="223">
        <v>260000000</v>
      </c>
      <c r="BA557" s="223"/>
      <c r="BB557" s="223"/>
      <c r="BC557" s="223"/>
      <c r="BD557" s="223"/>
      <c r="BE557" s="223"/>
      <c r="BF557" s="223">
        <v>0</v>
      </c>
      <c r="BG557" s="223"/>
    </row>
    <row r="558" spans="1:59" s="234" customFormat="1" ht="39" hidden="1" x14ac:dyDescent="0.3">
      <c r="A558" s="213">
        <v>555</v>
      </c>
      <c r="B558" s="230" t="str">
        <f>[4]LT!E$7</f>
        <v>LT5. GESTIÓN TERRITORIAL COMPARTIDA PARA UNA BUENA GOBERNANZA</v>
      </c>
      <c r="C558" s="220" t="str">
        <f>[4]LA!F$23</f>
        <v>LA504. ADMINISTRACIÓN Y FINANZAS</v>
      </c>
      <c r="D558" s="220" t="str">
        <f>[4]Pg!$F$58</f>
        <v>Pg50401. Hacienda Pública Saludable</v>
      </c>
      <c r="E558" s="220" t="s">
        <v>5165</v>
      </c>
      <c r="F558" s="220" t="s">
        <v>5326</v>
      </c>
      <c r="G558" s="220" t="s">
        <v>1512</v>
      </c>
      <c r="H558" s="220" t="s">
        <v>4934</v>
      </c>
      <c r="I558" s="220" t="s">
        <v>777</v>
      </c>
      <c r="J558" s="220"/>
      <c r="K558" s="220" t="s">
        <v>85</v>
      </c>
      <c r="L558" s="224">
        <v>0.45</v>
      </c>
      <c r="M558" s="221">
        <v>2019</v>
      </c>
      <c r="N558" s="224">
        <v>0.6</v>
      </c>
      <c r="O558" s="221">
        <v>60</v>
      </c>
      <c r="P558" s="221">
        <v>60</v>
      </c>
      <c r="Q558" s="221">
        <v>60</v>
      </c>
      <c r="R558" s="222">
        <v>60</v>
      </c>
      <c r="S558" s="223">
        <f t="shared" si="52"/>
        <v>1470000000</v>
      </c>
      <c r="T558" s="223">
        <f t="shared" si="50"/>
        <v>340000000</v>
      </c>
      <c r="U558" s="223">
        <v>340000000</v>
      </c>
      <c r="V558" s="223"/>
      <c r="W558" s="223"/>
      <c r="X558" s="223"/>
      <c r="Y558" s="223"/>
      <c r="Z558" s="223"/>
      <c r="AA558" s="223"/>
      <c r="AB558" s="223"/>
      <c r="AC558" s="223"/>
      <c r="AD558" s="223">
        <f t="shared" si="46"/>
        <v>340000000</v>
      </c>
      <c r="AE558" s="223">
        <v>340000000</v>
      </c>
      <c r="AG558" s="223"/>
      <c r="AH558" s="223"/>
      <c r="AI558" s="223"/>
      <c r="AJ558" s="223"/>
      <c r="AK558" s="223"/>
      <c r="AL558" s="223"/>
      <c r="AM558" s="223"/>
      <c r="AN558" s="223">
        <f t="shared" si="51"/>
        <v>370000000</v>
      </c>
      <c r="AO558" s="223">
        <v>370000000</v>
      </c>
      <c r="AQ558" s="223"/>
      <c r="AR558" s="223"/>
      <c r="AS558" s="223"/>
      <c r="AT558" s="223"/>
      <c r="AU558" s="223"/>
      <c r="AV558" s="223"/>
      <c r="AW558" s="223"/>
      <c r="AX558" s="223">
        <f t="shared" si="53"/>
        <v>420000000</v>
      </c>
      <c r="AY558" s="223">
        <v>420000000</v>
      </c>
      <c r="BA558" s="223"/>
      <c r="BB558" s="223"/>
      <c r="BC558" s="223"/>
      <c r="BD558" s="223"/>
      <c r="BE558" s="223"/>
      <c r="BF558" s="223">
        <v>0</v>
      </c>
      <c r="BG558" s="223"/>
    </row>
    <row r="559" spans="1:59" s="234" customFormat="1" ht="39" hidden="1" x14ac:dyDescent="0.3">
      <c r="A559" s="213">
        <v>556</v>
      </c>
      <c r="B559" s="230" t="str">
        <f>[4]LT!E$7</f>
        <v>LT5. GESTIÓN TERRITORIAL COMPARTIDA PARA UNA BUENA GOBERNANZA</v>
      </c>
      <c r="C559" s="220" t="str">
        <f>[4]LA!F$23</f>
        <v>LA504. ADMINISTRACIÓN Y FINANZAS</v>
      </c>
      <c r="D559" s="220" t="str">
        <f>[4]Pg!$F$58</f>
        <v>Pg50401. Hacienda Pública Saludable</v>
      </c>
      <c r="E559" s="220" t="s">
        <v>5165</v>
      </c>
      <c r="F559" s="220" t="s">
        <v>5326</v>
      </c>
      <c r="G559" s="220" t="s">
        <v>1029</v>
      </c>
      <c r="H559" s="220" t="s">
        <v>4935</v>
      </c>
      <c r="I559" s="220" t="s">
        <v>879</v>
      </c>
      <c r="J559" s="220"/>
      <c r="K559" s="220" t="s">
        <v>77</v>
      </c>
      <c r="L559" s="224">
        <v>1</v>
      </c>
      <c r="M559" s="221">
        <v>2019</v>
      </c>
      <c r="N559" s="224">
        <v>1</v>
      </c>
      <c r="O559" s="221">
        <v>100</v>
      </c>
      <c r="P559" s="221">
        <v>100</v>
      </c>
      <c r="Q559" s="221">
        <v>100</v>
      </c>
      <c r="R559" s="222">
        <v>100</v>
      </c>
      <c r="S559" s="223">
        <f t="shared" si="52"/>
        <v>22472125788.221672</v>
      </c>
      <c r="T559" s="223">
        <f t="shared" si="50"/>
        <v>7827628002</v>
      </c>
      <c r="U559" s="223">
        <v>7143149786</v>
      </c>
      <c r="V559" s="223">
        <f>243149786+441328430</f>
        <v>684478216</v>
      </c>
      <c r="W559" s="223"/>
      <c r="X559" s="223"/>
      <c r="Y559" s="223"/>
      <c r="Z559" s="223"/>
      <c r="AA559" s="223"/>
      <c r="AB559" s="223"/>
      <c r="AC559" s="223"/>
      <c r="AD559" s="223">
        <f t="shared" si="46"/>
        <v>4518534676.2417927</v>
      </c>
      <c r="AE559" s="223">
        <v>4264200000</v>
      </c>
      <c r="AF559" s="223">
        <v>254334676.24179241</v>
      </c>
      <c r="AG559" s="223"/>
      <c r="AH559" s="223"/>
      <c r="AI559" s="223"/>
      <c r="AJ559" s="223"/>
      <c r="AK559" s="223"/>
      <c r="AL559" s="223"/>
      <c r="AM559" s="223"/>
      <c r="AN559" s="223">
        <f t="shared" si="51"/>
        <v>4828728071.3489151</v>
      </c>
      <c r="AO559" s="223">
        <v>4562694000</v>
      </c>
      <c r="AP559" s="223">
        <v>266034071.34891486</v>
      </c>
      <c r="AQ559" s="223"/>
      <c r="AR559" s="223"/>
      <c r="AS559" s="223"/>
      <c r="AT559" s="223"/>
      <c r="AU559" s="223"/>
      <c r="AV559" s="223"/>
      <c r="AW559" s="223"/>
      <c r="AX559" s="223">
        <f t="shared" si="53"/>
        <v>5297235038.6309652</v>
      </c>
      <c r="AY559" s="223">
        <v>5018963400</v>
      </c>
      <c r="AZ559" s="223">
        <v>278271638.63096493</v>
      </c>
      <c r="BA559" s="223"/>
      <c r="BB559" s="223"/>
      <c r="BC559" s="223"/>
      <c r="BD559" s="223"/>
      <c r="BE559" s="223"/>
      <c r="BF559" s="223">
        <v>0</v>
      </c>
      <c r="BG559" s="223"/>
    </row>
    <row r="560" spans="1:59" s="234" customFormat="1" ht="65" hidden="1" x14ac:dyDescent="0.3">
      <c r="A560" s="213">
        <v>557</v>
      </c>
      <c r="B560" s="230" t="str">
        <f>[4]LT!E$7</f>
        <v>LT5. GESTIÓN TERRITORIAL COMPARTIDA PARA UNA BUENA GOBERNANZA</v>
      </c>
      <c r="C560" s="220" t="str">
        <f>[4]LA!F$23</f>
        <v>LA504. ADMINISTRACIÓN Y FINANZAS</v>
      </c>
      <c r="D560" s="220" t="str">
        <f>[4]Pg!$F$58</f>
        <v>Pg50401. Hacienda Pública Saludable</v>
      </c>
      <c r="E560" s="220" t="s">
        <v>5165</v>
      </c>
      <c r="F560" s="220" t="s">
        <v>5326</v>
      </c>
      <c r="G560" s="220" t="s">
        <v>1513</v>
      </c>
      <c r="H560" s="220" t="s">
        <v>4936</v>
      </c>
      <c r="I560" s="220" t="s">
        <v>777</v>
      </c>
      <c r="J560" s="220"/>
      <c r="K560" s="220" t="s">
        <v>85</v>
      </c>
      <c r="L560" s="236">
        <v>1</v>
      </c>
      <c r="M560" s="221">
        <v>2019</v>
      </c>
      <c r="N560" s="236">
        <v>3</v>
      </c>
      <c r="O560" s="221">
        <v>1</v>
      </c>
      <c r="P560" s="221">
        <v>1</v>
      </c>
      <c r="Q560" s="221">
        <v>2</v>
      </c>
      <c r="R560" s="222">
        <v>3</v>
      </c>
      <c r="S560" s="223">
        <f t="shared" si="52"/>
        <v>7396100000</v>
      </c>
      <c r="T560" s="223">
        <f t="shared" si="50"/>
        <v>1724000000</v>
      </c>
      <c r="U560" s="223">
        <v>1724000000</v>
      </c>
      <c r="W560" s="223"/>
      <c r="X560" s="223"/>
      <c r="Y560" s="223"/>
      <c r="Z560" s="223"/>
      <c r="AA560" s="223"/>
      <c r="AB560" s="223"/>
      <c r="AC560" s="223"/>
      <c r="AD560" s="223">
        <f t="shared" si="46"/>
        <v>1781100000</v>
      </c>
      <c r="AE560" s="223">
        <v>1781100000</v>
      </c>
      <c r="AG560" s="223"/>
      <c r="AH560" s="223"/>
      <c r="AI560" s="223"/>
      <c r="AJ560" s="223"/>
      <c r="AK560" s="223"/>
      <c r="AL560" s="223"/>
      <c r="AM560" s="223"/>
      <c r="AN560" s="223">
        <f t="shared" si="51"/>
        <v>1850500000</v>
      </c>
      <c r="AO560" s="223">
        <v>1850500000</v>
      </c>
      <c r="AQ560" s="223"/>
      <c r="AR560" s="223"/>
      <c r="AS560" s="223"/>
      <c r="AT560" s="223"/>
      <c r="AU560" s="223"/>
      <c r="AV560" s="223"/>
      <c r="AW560" s="223"/>
      <c r="AX560" s="223">
        <f t="shared" si="53"/>
        <v>2040500000</v>
      </c>
      <c r="AY560" s="223">
        <v>2040500000</v>
      </c>
      <c r="BA560" s="223"/>
      <c r="BB560" s="223"/>
      <c r="BC560" s="223"/>
      <c r="BD560" s="223"/>
      <c r="BE560" s="223"/>
      <c r="BF560" s="223">
        <v>0</v>
      </c>
      <c r="BG560" s="223"/>
    </row>
    <row r="561" spans="1:59" s="234" customFormat="1" ht="39" hidden="1" x14ac:dyDescent="0.3">
      <c r="A561" s="213">
        <v>558</v>
      </c>
      <c r="B561" s="230" t="str">
        <f>[4]LT!E$7</f>
        <v>LT5. GESTIÓN TERRITORIAL COMPARTIDA PARA UNA BUENA GOBERNANZA</v>
      </c>
      <c r="C561" s="220" t="str">
        <f>[4]LA!F$23</f>
        <v>LA504. ADMINISTRACIÓN Y FINANZAS</v>
      </c>
      <c r="D561" s="220" t="str">
        <f>[4]Pg!$F$58</f>
        <v>Pg50401. Hacienda Pública Saludable</v>
      </c>
      <c r="E561" s="220" t="s">
        <v>5166</v>
      </c>
      <c r="F561" s="220" t="s">
        <v>5327</v>
      </c>
      <c r="G561" s="220" t="s">
        <v>1031</v>
      </c>
      <c r="H561" s="220" t="s">
        <v>4937</v>
      </c>
      <c r="I561" s="220" t="s">
        <v>810</v>
      </c>
      <c r="J561" s="220"/>
      <c r="K561" s="220" t="s">
        <v>85</v>
      </c>
      <c r="L561" s="236">
        <v>401242000000</v>
      </c>
      <c r="M561" s="221">
        <v>2019</v>
      </c>
      <c r="N561" s="236">
        <v>500000000000</v>
      </c>
      <c r="O561" s="236">
        <v>75000000000</v>
      </c>
      <c r="P561" s="236">
        <v>205000000000</v>
      </c>
      <c r="Q561" s="236">
        <v>345000000000</v>
      </c>
      <c r="R561" s="238">
        <v>500000000000</v>
      </c>
      <c r="S561" s="223">
        <f t="shared" si="52"/>
        <v>38072627456</v>
      </c>
      <c r="T561" s="223">
        <f t="shared" si="50"/>
        <v>8965724767</v>
      </c>
      <c r="U561" s="223"/>
      <c r="V561" s="223"/>
      <c r="W561" s="223"/>
      <c r="X561" s="223"/>
      <c r="Y561" s="223"/>
      <c r="Z561" s="223"/>
      <c r="AA561" s="223"/>
      <c r="AB561" s="223"/>
      <c r="AC561" s="223">
        <v>8965724767</v>
      </c>
      <c r="AD561" s="223">
        <f t="shared" si="46"/>
        <v>9324353757</v>
      </c>
      <c r="AE561" s="223"/>
      <c r="AF561" s="223"/>
      <c r="AG561" s="223"/>
      <c r="AH561" s="223"/>
      <c r="AI561" s="223"/>
      <c r="AJ561" s="223"/>
      <c r="AK561" s="223"/>
      <c r="AL561" s="223"/>
      <c r="AM561" s="223">
        <v>9324353757</v>
      </c>
      <c r="AN561" s="223">
        <f t="shared" si="51"/>
        <v>9697327908</v>
      </c>
      <c r="AO561" s="223"/>
      <c r="AP561" s="223"/>
      <c r="AQ561" s="223"/>
      <c r="AR561" s="223"/>
      <c r="AS561" s="223"/>
      <c r="AT561" s="223"/>
      <c r="AU561" s="223"/>
      <c r="AV561" s="223"/>
      <c r="AW561" s="223">
        <v>9697327908</v>
      </c>
      <c r="AX561" s="223">
        <f t="shared" si="53"/>
        <v>10085221024</v>
      </c>
      <c r="AY561" s="223"/>
      <c r="AZ561" s="223"/>
      <c r="BA561" s="223"/>
      <c r="BB561" s="223"/>
      <c r="BC561" s="223"/>
      <c r="BD561" s="223"/>
      <c r="BE561" s="223"/>
      <c r="BF561" s="223">
        <v>0</v>
      </c>
      <c r="BG561" s="223">
        <v>10085221024</v>
      </c>
    </row>
    <row r="562" spans="1:59" s="234" customFormat="1" ht="39" hidden="1" x14ac:dyDescent="0.3">
      <c r="A562" s="213">
        <v>559</v>
      </c>
      <c r="B562" s="230" t="str">
        <f>[4]LT!E$7</f>
        <v>LT5. GESTIÓN TERRITORIAL COMPARTIDA PARA UNA BUENA GOBERNANZA</v>
      </c>
      <c r="C562" s="220" t="str">
        <f>[4]LA!F$23</f>
        <v>LA504. ADMINISTRACIÓN Y FINANZAS</v>
      </c>
      <c r="D562" s="220" t="str">
        <f>[4]Pg!$F$58</f>
        <v>Pg50401. Hacienda Pública Saludable</v>
      </c>
      <c r="E562" s="220" t="s">
        <v>5166</v>
      </c>
      <c r="F562" s="220" t="s">
        <v>5327</v>
      </c>
      <c r="G562" s="220" t="s">
        <v>1033</v>
      </c>
      <c r="H562" s="220" t="s">
        <v>4938</v>
      </c>
      <c r="I562" s="220" t="s">
        <v>810</v>
      </c>
      <c r="J562" s="220"/>
      <c r="K562" s="220" t="s">
        <v>85</v>
      </c>
      <c r="L562" s="221">
        <v>0</v>
      </c>
      <c r="M562" s="221">
        <v>2019</v>
      </c>
      <c r="N562" s="221">
        <v>4</v>
      </c>
      <c r="O562" s="221">
        <v>1</v>
      </c>
      <c r="P562" s="221">
        <v>2</v>
      </c>
      <c r="Q562" s="221">
        <v>3</v>
      </c>
      <c r="R562" s="222">
        <v>4</v>
      </c>
      <c r="S562" s="223">
        <f t="shared" si="52"/>
        <v>2123232000</v>
      </c>
      <c r="T562" s="223">
        <f t="shared" si="50"/>
        <v>500000000</v>
      </c>
      <c r="U562" s="223"/>
      <c r="V562" s="223"/>
      <c r="W562" s="223"/>
      <c r="X562" s="223"/>
      <c r="Y562" s="223"/>
      <c r="Z562" s="223"/>
      <c r="AA562" s="223"/>
      <c r="AB562" s="223"/>
      <c r="AC562" s="223">
        <v>500000000</v>
      </c>
      <c r="AD562" s="223">
        <f t="shared" si="46"/>
        <v>520000000</v>
      </c>
      <c r="AE562" s="223"/>
      <c r="AF562" s="223"/>
      <c r="AG562" s="223"/>
      <c r="AH562" s="223"/>
      <c r="AI562" s="223"/>
      <c r="AJ562" s="223"/>
      <c r="AK562" s="223"/>
      <c r="AL562" s="223"/>
      <c r="AM562" s="223">
        <v>520000000</v>
      </c>
      <c r="AN562" s="223">
        <f t="shared" si="51"/>
        <v>540800000</v>
      </c>
      <c r="AO562" s="223"/>
      <c r="AP562" s="223"/>
      <c r="AQ562" s="223"/>
      <c r="AR562" s="223"/>
      <c r="AS562" s="223"/>
      <c r="AT562" s="223"/>
      <c r="AU562" s="223"/>
      <c r="AV562" s="223"/>
      <c r="AW562" s="223">
        <v>540800000</v>
      </c>
      <c r="AX562" s="223">
        <f t="shared" si="53"/>
        <v>562432000</v>
      </c>
      <c r="AY562" s="223"/>
      <c r="AZ562" s="223"/>
      <c r="BA562" s="223"/>
      <c r="BB562" s="223"/>
      <c r="BC562" s="223"/>
      <c r="BD562" s="223"/>
      <c r="BE562" s="223"/>
      <c r="BF562" s="223">
        <v>0</v>
      </c>
      <c r="BG562" s="223">
        <v>562432000</v>
      </c>
    </row>
    <row r="563" spans="1:59" s="234" customFormat="1" ht="78" hidden="1" x14ac:dyDescent="0.3">
      <c r="A563" s="213">
        <v>560</v>
      </c>
      <c r="B563" s="230" t="str">
        <f>[4]LT!E$7</f>
        <v>LT5. GESTIÓN TERRITORIAL COMPARTIDA PARA UNA BUENA GOBERNANZA</v>
      </c>
      <c r="C563" s="220" t="str">
        <f>[4]LA!F$24</f>
        <v>LA505. DESCENTRALIZACIÓN Y DESARROLLO TERRITORIAL</v>
      </c>
      <c r="D563" s="220" t="str">
        <f>[4]Pg!$F$59</f>
        <v>Pg50501. Regiones para el Desarrollo</v>
      </c>
      <c r="E563" s="220" t="s">
        <v>5167</v>
      </c>
      <c r="F563" s="220" t="s">
        <v>5328</v>
      </c>
      <c r="G563" s="220" t="s">
        <v>1517</v>
      </c>
      <c r="H563" s="220" t="s">
        <v>4939</v>
      </c>
      <c r="I563" s="220" t="s">
        <v>326</v>
      </c>
      <c r="J563" s="220"/>
      <c r="K563" s="220" t="s">
        <v>77</v>
      </c>
      <c r="L563" s="221">
        <v>8</v>
      </c>
      <c r="M563" s="221">
        <v>2019</v>
      </c>
      <c r="N563" s="221">
        <v>8</v>
      </c>
      <c r="O563" s="221">
        <v>8</v>
      </c>
      <c r="P563" s="221">
        <v>8</v>
      </c>
      <c r="Q563" s="221">
        <v>8</v>
      </c>
      <c r="R563" s="222">
        <v>8</v>
      </c>
      <c r="S563" s="223">
        <f t="shared" si="52"/>
        <v>1540000000</v>
      </c>
      <c r="T563" s="223">
        <f t="shared" si="50"/>
        <v>370000000</v>
      </c>
      <c r="U563" s="223"/>
      <c r="V563" s="223"/>
      <c r="W563" s="223"/>
      <c r="X563" s="223"/>
      <c r="Y563" s="223"/>
      <c r="Z563" s="223"/>
      <c r="AA563" s="223"/>
      <c r="AB563" s="223"/>
      <c r="AC563" s="223">
        <v>370000000</v>
      </c>
      <c r="AD563" s="223">
        <f t="shared" si="46"/>
        <v>380000000</v>
      </c>
      <c r="AE563" s="223"/>
      <c r="AF563" s="223"/>
      <c r="AG563" s="223"/>
      <c r="AH563" s="223"/>
      <c r="AI563" s="223"/>
      <c r="AJ563" s="223"/>
      <c r="AK563" s="223"/>
      <c r="AL563" s="223"/>
      <c r="AM563" s="223">
        <v>380000000</v>
      </c>
      <c r="AN563" s="223">
        <f t="shared" si="51"/>
        <v>390000000</v>
      </c>
      <c r="AO563" s="223"/>
      <c r="AP563" s="223"/>
      <c r="AQ563" s="223"/>
      <c r="AR563" s="223"/>
      <c r="AS563" s="223"/>
      <c r="AT563" s="223"/>
      <c r="AU563" s="223"/>
      <c r="AV563" s="223"/>
      <c r="AW563" s="223">
        <v>390000000</v>
      </c>
      <c r="AX563" s="223">
        <f t="shared" si="53"/>
        <v>400000000</v>
      </c>
      <c r="AY563" s="223"/>
      <c r="AZ563" s="223"/>
      <c r="BA563" s="223"/>
      <c r="BB563" s="223"/>
      <c r="BC563" s="223"/>
      <c r="BD563" s="223"/>
      <c r="BE563" s="223"/>
      <c r="BF563" s="223">
        <v>0</v>
      </c>
      <c r="BG563" s="223">
        <v>400000000</v>
      </c>
    </row>
    <row r="564" spans="1:59" s="234" customFormat="1" ht="156" hidden="1" x14ac:dyDescent="0.3">
      <c r="A564" s="213">
        <v>561</v>
      </c>
      <c r="B564" s="230" t="str">
        <f>[4]LT!E$7</f>
        <v>LT5. GESTIÓN TERRITORIAL COMPARTIDA PARA UNA BUENA GOBERNANZA</v>
      </c>
      <c r="C564" s="220" t="str">
        <f>[4]LA!F$24</f>
        <v>LA505. DESCENTRALIZACIÓN Y DESARROLLO TERRITORIAL</v>
      </c>
      <c r="D564" s="220" t="str">
        <f>[4]Pg!$F$59</f>
        <v>Pg50501. Regiones para el Desarrollo</v>
      </c>
      <c r="E564" s="220" t="s">
        <v>5167</v>
      </c>
      <c r="F564" s="220" t="s">
        <v>5328</v>
      </c>
      <c r="G564" s="220" t="s">
        <v>1037</v>
      </c>
      <c r="H564" s="220" t="s">
        <v>4940</v>
      </c>
      <c r="I564" s="220" t="s">
        <v>130</v>
      </c>
      <c r="J564" s="220"/>
      <c r="K564" s="220" t="s">
        <v>85</v>
      </c>
      <c r="L564" s="221">
        <v>785</v>
      </c>
      <c r="M564" s="221">
        <v>2019</v>
      </c>
      <c r="N564" s="221">
        <v>800</v>
      </c>
      <c r="O564" s="221">
        <v>800</v>
      </c>
      <c r="P564" s="221">
        <v>800</v>
      </c>
      <c r="Q564" s="221">
        <v>800</v>
      </c>
      <c r="R564" s="222">
        <v>800</v>
      </c>
      <c r="S564" s="223">
        <f t="shared" si="52"/>
        <v>64036500000</v>
      </c>
      <c r="T564" s="223">
        <f t="shared" si="50"/>
        <v>16000000000</v>
      </c>
      <c r="U564" s="223">
        <v>7349590500</v>
      </c>
      <c r="V564" s="223"/>
      <c r="W564" s="223"/>
      <c r="X564" s="223"/>
      <c r="Y564" s="223"/>
      <c r="Z564" s="223"/>
      <c r="AA564" s="223"/>
      <c r="AB564" s="223">
        <v>8650409500</v>
      </c>
      <c r="AC564" s="223"/>
      <c r="AD564" s="223">
        <f t="shared" si="46"/>
        <v>16000000000</v>
      </c>
      <c r="AE564" s="223">
        <v>2406846929</v>
      </c>
      <c r="AF564" s="223"/>
      <c r="AG564" s="223"/>
      <c r="AH564" s="223"/>
      <c r="AI564" s="223"/>
      <c r="AJ564" s="223"/>
      <c r="AK564" s="223">
        <v>1822723859</v>
      </c>
      <c r="AL564" s="223">
        <v>11770429212</v>
      </c>
      <c r="AM564" s="223"/>
      <c r="AN564" s="223">
        <f t="shared" si="51"/>
        <v>16036500000</v>
      </c>
      <c r="AO564" s="223">
        <f>2159376214+36500000</f>
        <v>2195876214</v>
      </c>
      <c r="AP564" s="223"/>
      <c r="AQ564" s="223"/>
      <c r="AR564" s="223"/>
      <c r="AS564" s="223"/>
      <c r="AT564" s="223"/>
      <c r="AU564" s="223">
        <v>2160314529</v>
      </c>
      <c r="AV564" s="223">
        <v>11680309257</v>
      </c>
      <c r="AW564" s="223"/>
      <c r="AX564" s="223">
        <f t="shared" si="53"/>
        <v>16000000000</v>
      </c>
      <c r="AY564" s="223">
        <v>2292613835</v>
      </c>
      <c r="AZ564" s="223"/>
      <c r="BA564" s="223"/>
      <c r="BB564" s="223"/>
      <c r="BC564" s="223"/>
      <c r="BD564" s="223"/>
      <c r="BE564" s="223"/>
      <c r="BF564" s="223">
        <v>13707386165</v>
      </c>
      <c r="BG564" s="223"/>
    </row>
    <row r="565" spans="1:59" s="234" customFormat="1" ht="52" hidden="1" x14ac:dyDescent="0.3">
      <c r="A565" s="213">
        <v>562</v>
      </c>
      <c r="B565" s="230" t="str">
        <f>[4]LT!E$7</f>
        <v>LT5. GESTIÓN TERRITORIAL COMPARTIDA PARA UNA BUENA GOBERNANZA</v>
      </c>
      <c r="C565" s="220" t="str">
        <f>[4]LA!F$24</f>
        <v>LA505. DESCENTRALIZACIÓN Y DESARROLLO TERRITORIAL</v>
      </c>
      <c r="D565" s="220" t="str">
        <f>[4]Pg!$F$59</f>
        <v>Pg50501. Regiones para el Desarrollo</v>
      </c>
      <c r="E565" s="220" t="s">
        <v>5167</v>
      </c>
      <c r="F565" s="220" t="s">
        <v>5328</v>
      </c>
      <c r="G565" s="220" t="s">
        <v>1519</v>
      </c>
      <c r="H565" s="220" t="s">
        <v>4941</v>
      </c>
      <c r="I565" s="220" t="s">
        <v>130</v>
      </c>
      <c r="J565" s="220"/>
      <c r="K565" s="280" t="s">
        <v>85</v>
      </c>
      <c r="L565" s="281">
        <v>0.25</v>
      </c>
      <c r="M565" s="281">
        <v>2019</v>
      </c>
      <c r="N565" s="281">
        <v>1</v>
      </c>
      <c r="O565" s="281">
        <v>0.25</v>
      </c>
      <c r="P565" s="281">
        <v>0.45</v>
      </c>
      <c r="Q565" s="281">
        <v>0.71</v>
      </c>
      <c r="R565" s="282">
        <v>1</v>
      </c>
      <c r="S565" s="223">
        <f t="shared" si="52"/>
        <v>8600000000</v>
      </c>
      <c r="T565" s="223">
        <f t="shared" si="50"/>
        <v>1800000000</v>
      </c>
      <c r="U565" s="274">
        <v>1800000000</v>
      </c>
      <c r="V565" s="274"/>
      <c r="W565" s="274"/>
      <c r="X565" s="274"/>
      <c r="Y565" s="274"/>
      <c r="Z565" s="274"/>
      <c r="AA565" s="274"/>
      <c r="AB565" s="274"/>
      <c r="AC565" s="274"/>
      <c r="AD565" s="223">
        <f t="shared" si="46"/>
        <v>2700000000</v>
      </c>
      <c r="AE565" s="274">
        <v>2700000000</v>
      </c>
      <c r="AF565" s="274"/>
      <c r="AG565" s="274"/>
      <c r="AH565" s="274"/>
      <c r="AI565" s="274"/>
      <c r="AJ565" s="274"/>
      <c r="AK565" s="274"/>
      <c r="AL565" s="274"/>
      <c r="AM565" s="274"/>
      <c r="AN565" s="223">
        <f t="shared" si="51"/>
        <v>2050000000</v>
      </c>
      <c r="AO565" s="274">
        <v>2050000000</v>
      </c>
      <c r="AP565" s="274"/>
      <c r="AQ565" s="274"/>
      <c r="AR565" s="274"/>
      <c r="AS565" s="274"/>
      <c r="AT565" s="274"/>
      <c r="AU565" s="274"/>
      <c r="AV565" s="274"/>
      <c r="AW565" s="274"/>
      <c r="AX565" s="223">
        <f t="shared" si="53"/>
        <v>2050000000</v>
      </c>
      <c r="AY565" s="274">
        <v>2050000000</v>
      </c>
      <c r="AZ565" s="223"/>
      <c r="BA565" s="223"/>
      <c r="BB565" s="223"/>
      <c r="BC565" s="223"/>
      <c r="BD565" s="223"/>
      <c r="BE565" s="223"/>
      <c r="BF565" s="223"/>
      <c r="BG565" s="223"/>
    </row>
    <row r="566" spans="1:59" s="234" customFormat="1" ht="39" hidden="1" x14ac:dyDescent="0.3">
      <c r="A566" s="213">
        <v>563</v>
      </c>
      <c r="B566" s="230" t="str">
        <f>[4]LT!E$7</f>
        <v>LT5. GESTIÓN TERRITORIAL COMPARTIDA PARA UNA BUENA GOBERNANZA</v>
      </c>
      <c r="C566" s="220" t="str">
        <f>[4]LA!F$24</f>
        <v>LA505. DESCENTRALIZACIÓN Y DESARROLLO TERRITORIAL</v>
      </c>
      <c r="D566" s="220" t="str">
        <f>[4]Pg!$F$59</f>
        <v>Pg50501. Regiones para el Desarrollo</v>
      </c>
      <c r="E566" s="220" t="s">
        <v>5167</v>
      </c>
      <c r="F566" s="220" t="s">
        <v>5328</v>
      </c>
      <c r="G566" s="220" t="s">
        <v>1520</v>
      </c>
      <c r="H566" s="220" t="s">
        <v>4942</v>
      </c>
      <c r="I566" s="220" t="s">
        <v>322</v>
      </c>
      <c r="J566" s="220" t="s">
        <v>5387</v>
      </c>
      <c r="K566" s="220" t="s">
        <v>77</v>
      </c>
      <c r="L566" s="221">
        <v>1</v>
      </c>
      <c r="M566" s="221">
        <v>2019</v>
      </c>
      <c r="N566" s="221">
        <v>1</v>
      </c>
      <c r="O566" s="221">
        <v>1</v>
      </c>
      <c r="P566" s="221">
        <v>1</v>
      </c>
      <c r="Q566" s="221">
        <v>1</v>
      </c>
      <c r="R566" s="222">
        <v>1</v>
      </c>
      <c r="S566" s="223">
        <f t="shared" si="52"/>
        <v>407730431</v>
      </c>
      <c r="T566" s="223">
        <f t="shared" si="50"/>
        <v>97458600</v>
      </c>
      <c r="U566" s="223">
        <v>97458600</v>
      </c>
      <c r="V566" s="223"/>
      <c r="W566" s="223"/>
      <c r="X566" s="223"/>
      <c r="Y566" s="223"/>
      <c r="Z566" s="223"/>
      <c r="AA566" s="223"/>
      <c r="AB566" s="223"/>
      <c r="AC566" s="223"/>
      <c r="AD566" s="223">
        <f t="shared" si="46"/>
        <v>100382358</v>
      </c>
      <c r="AE566" s="223">
        <v>100382358</v>
      </c>
      <c r="AF566" s="223"/>
      <c r="AG566" s="223"/>
      <c r="AH566" s="223"/>
      <c r="AI566" s="223"/>
      <c r="AJ566" s="223"/>
      <c r="AK566" s="223"/>
      <c r="AL566" s="223"/>
      <c r="AM566" s="223"/>
      <c r="AN566" s="223">
        <f t="shared" si="51"/>
        <v>103393829</v>
      </c>
      <c r="AO566" s="223">
        <v>103393829</v>
      </c>
      <c r="AP566" s="223"/>
      <c r="AQ566" s="223"/>
      <c r="AR566" s="223"/>
      <c r="AS566" s="223"/>
      <c r="AT566" s="223"/>
      <c r="AU566" s="223"/>
      <c r="AV566" s="223"/>
      <c r="AW566" s="223"/>
      <c r="AX566" s="223">
        <f t="shared" si="53"/>
        <v>106495644</v>
      </c>
      <c r="AY566" s="223">
        <v>106495644</v>
      </c>
      <c r="AZ566" s="223"/>
      <c r="BA566" s="223"/>
      <c r="BB566" s="223"/>
      <c r="BC566" s="223"/>
      <c r="BD566" s="223"/>
      <c r="BE566" s="223"/>
      <c r="BF566" s="223"/>
      <c r="BG566" s="223"/>
    </row>
    <row r="567" spans="1:59" s="234" customFormat="1" ht="65" hidden="1" x14ac:dyDescent="0.3">
      <c r="A567" s="213">
        <v>564</v>
      </c>
      <c r="B567" s="230" t="str">
        <f>[4]LT!E$7</f>
        <v>LT5. GESTIÓN TERRITORIAL COMPARTIDA PARA UNA BUENA GOBERNANZA</v>
      </c>
      <c r="C567" s="220" t="str">
        <f>[4]LA!F$24</f>
        <v>LA505. DESCENTRALIZACIÓN Y DESARROLLO TERRITORIAL</v>
      </c>
      <c r="D567" s="220" t="str">
        <f>[4]Pg!$F$59</f>
        <v>Pg50501. Regiones para el Desarrollo</v>
      </c>
      <c r="E567" s="220" t="s">
        <v>5167</v>
      </c>
      <c r="F567" s="220" t="s">
        <v>5328</v>
      </c>
      <c r="G567" s="220" t="s">
        <v>1522</v>
      </c>
      <c r="H567" s="220" t="s">
        <v>4943</v>
      </c>
      <c r="I567" s="220" t="s">
        <v>322</v>
      </c>
      <c r="J567" s="220" t="s">
        <v>5387</v>
      </c>
      <c r="K567" s="220" t="s">
        <v>85</v>
      </c>
      <c r="L567" s="221">
        <v>1</v>
      </c>
      <c r="M567" s="221">
        <v>2019</v>
      </c>
      <c r="N567" s="221">
        <v>1</v>
      </c>
      <c r="O567" s="221">
        <v>0</v>
      </c>
      <c r="P567" s="221">
        <v>0</v>
      </c>
      <c r="Q567" s="221">
        <v>1</v>
      </c>
      <c r="R567" s="222">
        <v>1</v>
      </c>
      <c r="S567" s="223">
        <f t="shared" si="52"/>
        <v>1000000000</v>
      </c>
      <c r="T567" s="223">
        <f t="shared" si="50"/>
        <v>0</v>
      </c>
      <c r="U567" s="223"/>
      <c r="V567" s="223"/>
      <c r="W567" s="223"/>
      <c r="X567" s="223"/>
      <c r="Y567" s="223"/>
      <c r="Z567" s="223"/>
      <c r="AA567" s="223"/>
      <c r="AB567" s="223"/>
      <c r="AC567" s="223"/>
      <c r="AD567" s="223">
        <f t="shared" si="46"/>
        <v>0</v>
      </c>
      <c r="AE567" s="223"/>
      <c r="AF567" s="223"/>
      <c r="AG567" s="223"/>
      <c r="AH567" s="223"/>
      <c r="AI567" s="223"/>
      <c r="AJ567" s="223"/>
      <c r="AK567" s="223"/>
      <c r="AL567" s="223"/>
      <c r="AM567" s="223"/>
      <c r="AN567" s="223">
        <f t="shared" si="51"/>
        <v>500000000</v>
      </c>
      <c r="AO567" s="223"/>
      <c r="AP567" s="223"/>
      <c r="AQ567" s="223"/>
      <c r="AR567" s="223"/>
      <c r="AS567" s="223"/>
      <c r="AT567" s="223"/>
      <c r="AU567" s="223"/>
      <c r="AV567" s="223">
        <v>500000000</v>
      </c>
      <c r="AW567" s="223"/>
      <c r="AX567" s="223">
        <f t="shared" si="53"/>
        <v>500000000</v>
      </c>
      <c r="AY567" s="223"/>
      <c r="AZ567" s="223"/>
      <c r="BA567" s="223"/>
      <c r="BB567" s="223"/>
      <c r="BC567" s="223"/>
      <c r="BD567" s="223"/>
      <c r="BE567" s="223"/>
      <c r="BF567" s="223">
        <v>500000000</v>
      </c>
      <c r="BG567" s="223"/>
    </row>
    <row r="568" spans="1:59" s="234" customFormat="1" ht="65" hidden="1" x14ac:dyDescent="0.3">
      <c r="A568" s="213">
        <v>565</v>
      </c>
      <c r="B568" s="230" t="str">
        <f>[4]LT!E$7</f>
        <v>LT5. GESTIÓN TERRITORIAL COMPARTIDA PARA UNA BUENA GOBERNANZA</v>
      </c>
      <c r="C568" s="220" t="str">
        <f>[4]LA!F$24</f>
        <v>LA505. DESCENTRALIZACIÓN Y DESARROLLO TERRITORIAL</v>
      </c>
      <c r="D568" s="220" t="str">
        <f>[4]Pg!$F$59</f>
        <v>Pg50501. Regiones para el Desarrollo</v>
      </c>
      <c r="E568" s="220" t="s">
        <v>5168</v>
      </c>
      <c r="F568" s="220" t="s">
        <v>5329</v>
      </c>
      <c r="G568" s="220" t="s">
        <v>1041</v>
      </c>
      <c r="H568" s="220" t="s">
        <v>4944</v>
      </c>
      <c r="I568" s="220" t="s">
        <v>322</v>
      </c>
      <c r="J568" s="220" t="s">
        <v>5387</v>
      </c>
      <c r="K568" s="220" t="s">
        <v>85</v>
      </c>
      <c r="L568" s="221">
        <v>0</v>
      </c>
      <c r="M568" s="221">
        <v>2019</v>
      </c>
      <c r="N568" s="221">
        <v>1</v>
      </c>
      <c r="O568" s="221">
        <v>1</v>
      </c>
      <c r="P568" s="221">
        <v>1</v>
      </c>
      <c r="Q568" s="221">
        <v>1</v>
      </c>
      <c r="R568" s="222">
        <v>1</v>
      </c>
      <c r="S568" s="223">
        <f t="shared" si="52"/>
        <v>1083641760</v>
      </c>
      <c r="T568" s="223">
        <f t="shared" si="50"/>
        <v>1083641760</v>
      </c>
      <c r="U568" s="223">
        <v>1083641760</v>
      </c>
      <c r="V568" s="223"/>
      <c r="W568" s="223"/>
      <c r="X568" s="223"/>
      <c r="Y568" s="223"/>
      <c r="Z568" s="223"/>
      <c r="AA568" s="223"/>
      <c r="AB568" s="223"/>
      <c r="AC568" s="223"/>
      <c r="AD568" s="223">
        <f t="shared" si="46"/>
        <v>0</v>
      </c>
      <c r="AE568" s="223"/>
      <c r="AF568" s="223"/>
      <c r="AG568" s="223"/>
      <c r="AH568" s="223"/>
      <c r="AI568" s="223"/>
      <c r="AJ568" s="223"/>
      <c r="AK568" s="223"/>
      <c r="AL568" s="223"/>
      <c r="AM568" s="223"/>
      <c r="AN568" s="223">
        <f t="shared" si="51"/>
        <v>0</v>
      </c>
      <c r="AO568" s="223"/>
      <c r="AP568" s="223"/>
      <c r="AQ568" s="223"/>
      <c r="AR568" s="223"/>
      <c r="AS568" s="223"/>
      <c r="AT568" s="223"/>
      <c r="AU568" s="223"/>
      <c r="AV568" s="223"/>
      <c r="AW568" s="223"/>
      <c r="AX568" s="223">
        <f t="shared" si="53"/>
        <v>0</v>
      </c>
      <c r="AY568" s="223"/>
      <c r="AZ568" s="223"/>
      <c r="BA568" s="223"/>
      <c r="BB568" s="223"/>
      <c r="BC568" s="223"/>
      <c r="BD568" s="223"/>
      <c r="BE568" s="223"/>
      <c r="BF568" s="223">
        <v>0</v>
      </c>
      <c r="BG568" s="223"/>
    </row>
    <row r="569" spans="1:59" s="234" customFormat="1" ht="65" hidden="1" x14ac:dyDescent="0.3">
      <c r="A569" s="213">
        <v>566</v>
      </c>
      <c r="B569" s="230" t="str">
        <f>[4]LT!E$7</f>
        <v>LT5. GESTIÓN TERRITORIAL COMPARTIDA PARA UNA BUENA GOBERNANZA</v>
      </c>
      <c r="C569" s="220" t="str">
        <f>[4]LA!F$24</f>
        <v>LA505. DESCENTRALIZACIÓN Y DESARROLLO TERRITORIAL</v>
      </c>
      <c r="D569" s="220" t="str">
        <f>[4]Pg!$F$59</f>
        <v>Pg50501. Regiones para el Desarrollo</v>
      </c>
      <c r="E569" s="220" t="s">
        <v>5168</v>
      </c>
      <c r="F569" s="220" t="s">
        <v>5329</v>
      </c>
      <c r="G569" s="220" t="s">
        <v>1042</v>
      </c>
      <c r="H569" s="220" t="s">
        <v>4945</v>
      </c>
      <c r="I569" s="220" t="s">
        <v>322</v>
      </c>
      <c r="J569" s="220" t="s">
        <v>5387</v>
      </c>
      <c r="K569" s="220" t="s">
        <v>85</v>
      </c>
      <c r="L569" s="221">
        <v>0</v>
      </c>
      <c r="M569" s="221">
        <v>2019</v>
      </c>
      <c r="N569" s="224">
        <v>1</v>
      </c>
      <c r="O569" s="221">
        <v>100</v>
      </c>
      <c r="P569" s="221">
        <v>100</v>
      </c>
      <c r="Q569" s="221">
        <v>100</v>
      </c>
      <c r="R569" s="222">
        <v>100</v>
      </c>
      <c r="S569" s="223">
        <f t="shared" si="52"/>
        <v>1054100000</v>
      </c>
      <c r="T569" s="223">
        <f t="shared" si="50"/>
        <v>80000000</v>
      </c>
      <c r="U569" s="223">
        <v>80000000</v>
      </c>
      <c r="V569" s="223"/>
      <c r="W569" s="223"/>
      <c r="X569" s="223"/>
      <c r="Y569" s="223"/>
      <c r="Z569" s="223"/>
      <c r="AA569" s="223"/>
      <c r="AB569" s="223"/>
      <c r="AC569" s="223"/>
      <c r="AD569" s="223">
        <f t="shared" si="46"/>
        <v>300000000</v>
      </c>
      <c r="AE569" s="223">
        <v>300000000</v>
      </c>
      <c r="AF569" s="223"/>
      <c r="AG569" s="223"/>
      <c r="AH569" s="223"/>
      <c r="AI569" s="223"/>
      <c r="AJ569" s="223"/>
      <c r="AK569" s="223"/>
      <c r="AL569" s="223"/>
      <c r="AM569" s="223"/>
      <c r="AN569" s="223">
        <f t="shared" si="51"/>
        <v>321000000</v>
      </c>
      <c r="AO569" s="223">
        <v>321000000</v>
      </c>
      <c r="AP569" s="223"/>
      <c r="AQ569" s="223"/>
      <c r="AR569" s="223"/>
      <c r="AS569" s="223"/>
      <c r="AT569" s="223"/>
      <c r="AU569" s="223"/>
      <c r="AV569" s="223"/>
      <c r="AW569" s="223"/>
      <c r="AX569" s="223">
        <f t="shared" si="53"/>
        <v>353100000</v>
      </c>
      <c r="AY569" s="223">
        <v>153100000</v>
      </c>
      <c r="AZ569" s="223"/>
      <c r="BA569" s="223"/>
      <c r="BB569" s="223"/>
      <c r="BC569" s="223"/>
      <c r="BD569" s="223"/>
      <c r="BE569" s="223"/>
      <c r="BF569" s="223">
        <v>200000000</v>
      </c>
      <c r="BG569" s="223"/>
    </row>
    <row r="570" spans="1:59" s="234" customFormat="1" ht="78" hidden="1" x14ac:dyDescent="0.3">
      <c r="A570" s="213">
        <v>567</v>
      </c>
      <c r="B570" s="230" t="str">
        <f>[4]LT!E$7</f>
        <v>LT5. GESTIÓN TERRITORIAL COMPARTIDA PARA UNA BUENA GOBERNANZA</v>
      </c>
      <c r="C570" s="220" t="str">
        <f>[4]LA!F$24</f>
        <v>LA505. DESCENTRALIZACIÓN Y DESARROLLO TERRITORIAL</v>
      </c>
      <c r="D570" s="220" t="str">
        <f>[4]Pg!$F$59</f>
        <v>Pg50501. Regiones para el Desarrollo</v>
      </c>
      <c r="E570" s="220" t="s">
        <v>5169</v>
      </c>
      <c r="F570" s="220" t="s">
        <v>5329</v>
      </c>
      <c r="G570" s="220" t="s">
        <v>1044</v>
      </c>
      <c r="H570" s="220" t="s">
        <v>4946</v>
      </c>
      <c r="I570" s="220" t="s">
        <v>322</v>
      </c>
      <c r="J570" s="220" t="s">
        <v>5387</v>
      </c>
      <c r="K570" s="220" t="s">
        <v>77</v>
      </c>
      <c r="L570" s="221">
        <v>1</v>
      </c>
      <c r="M570" s="221">
        <v>2019</v>
      </c>
      <c r="N570" s="221">
        <v>1</v>
      </c>
      <c r="O570" s="221">
        <v>1</v>
      </c>
      <c r="P570" s="221">
        <v>1</v>
      </c>
      <c r="Q570" s="221">
        <v>1</v>
      </c>
      <c r="R570" s="222">
        <v>1</v>
      </c>
      <c r="S570" s="223">
        <f t="shared" si="52"/>
        <v>243545000</v>
      </c>
      <c r="T570" s="223">
        <f t="shared" si="50"/>
        <v>89000000</v>
      </c>
      <c r="U570" s="223">
        <v>89000000</v>
      </c>
      <c r="V570" s="223"/>
      <c r="W570" s="223"/>
      <c r="X570" s="223"/>
      <c r="Y570" s="223"/>
      <c r="Z570" s="223"/>
      <c r="AA570" s="223"/>
      <c r="AB570" s="223"/>
      <c r="AC570" s="223"/>
      <c r="AD570" s="223">
        <f t="shared" ref="AD570:AD633" si="58">SUM(AE570:AM570)</f>
        <v>50000000</v>
      </c>
      <c r="AE570" s="223">
        <v>50000000</v>
      </c>
      <c r="AF570" s="223"/>
      <c r="AG570" s="223"/>
      <c r="AH570" s="223"/>
      <c r="AI570" s="223"/>
      <c r="AJ570" s="223"/>
      <c r="AK570" s="223"/>
      <c r="AL570" s="223"/>
      <c r="AM570" s="223"/>
      <c r="AN570" s="223">
        <f t="shared" si="51"/>
        <v>51500000</v>
      </c>
      <c r="AO570" s="223">
        <v>51500000</v>
      </c>
      <c r="AP570" s="223"/>
      <c r="AQ570" s="223"/>
      <c r="AR570" s="223"/>
      <c r="AS570" s="223"/>
      <c r="AT570" s="223"/>
      <c r="AU570" s="223"/>
      <c r="AV570" s="223"/>
      <c r="AW570" s="223"/>
      <c r="AX570" s="223">
        <f t="shared" si="53"/>
        <v>53045000</v>
      </c>
      <c r="AY570" s="223">
        <v>53045000</v>
      </c>
      <c r="AZ570" s="223"/>
      <c r="BA570" s="223"/>
      <c r="BB570" s="223"/>
      <c r="BC570" s="223"/>
      <c r="BD570" s="223"/>
      <c r="BE570" s="223"/>
      <c r="BF570" s="223"/>
      <c r="BG570" s="223"/>
    </row>
    <row r="571" spans="1:59" s="234" customFormat="1" ht="65" hidden="1" x14ac:dyDescent="0.3">
      <c r="A571" s="213">
        <v>568</v>
      </c>
      <c r="B571" s="230" t="str">
        <f>[4]LT!E$7</f>
        <v>LT5. GESTIÓN TERRITORIAL COMPARTIDA PARA UNA BUENA GOBERNANZA</v>
      </c>
      <c r="C571" s="220" t="str">
        <f>[4]LA!F$24</f>
        <v>LA505. DESCENTRALIZACIÓN Y DESARROLLO TERRITORIAL</v>
      </c>
      <c r="D571" s="220" t="str">
        <f>[4]Pg!$F$59</f>
        <v>Pg50501. Regiones para el Desarrollo</v>
      </c>
      <c r="E571" s="220" t="s">
        <v>5170</v>
      </c>
      <c r="F571" s="220" t="s">
        <v>5329</v>
      </c>
      <c r="G571" s="220" t="s">
        <v>1045</v>
      </c>
      <c r="H571" s="220" t="s">
        <v>4947</v>
      </c>
      <c r="I571" s="220" t="s">
        <v>322</v>
      </c>
      <c r="J571" s="220" t="s">
        <v>5387</v>
      </c>
      <c r="K571" s="220" t="s">
        <v>77</v>
      </c>
      <c r="L571" s="221">
        <v>1</v>
      </c>
      <c r="M571" s="221">
        <v>2019</v>
      </c>
      <c r="N571" s="221">
        <v>1</v>
      </c>
      <c r="O571" s="221">
        <v>1</v>
      </c>
      <c r="P571" s="221">
        <v>1</v>
      </c>
      <c r="Q571" s="221">
        <v>1</v>
      </c>
      <c r="R571" s="222">
        <v>1</v>
      </c>
      <c r="S571" s="223">
        <f t="shared" si="52"/>
        <v>304108700</v>
      </c>
      <c r="T571" s="223">
        <f t="shared" si="50"/>
        <v>70000000</v>
      </c>
      <c r="U571" s="223">
        <v>70000000</v>
      </c>
      <c r="V571" s="223"/>
      <c r="W571" s="223"/>
      <c r="X571" s="223"/>
      <c r="Y571" s="223"/>
      <c r="Z571" s="223"/>
      <c r="AA571" s="223"/>
      <c r="AB571" s="223"/>
      <c r="AC571" s="223"/>
      <c r="AD571" s="223">
        <f t="shared" si="58"/>
        <v>72100000</v>
      </c>
      <c r="AE571" s="223">
        <v>72100000</v>
      </c>
      <c r="AF571" s="223"/>
      <c r="AG571" s="223"/>
      <c r="AH571" s="223"/>
      <c r="AI571" s="223"/>
      <c r="AJ571" s="223"/>
      <c r="AK571" s="223"/>
      <c r="AL571" s="223"/>
      <c r="AM571" s="223"/>
      <c r="AN571" s="223">
        <f t="shared" si="51"/>
        <v>77147000</v>
      </c>
      <c r="AO571" s="223">
        <v>77147000</v>
      </c>
      <c r="AP571" s="223"/>
      <c r="AQ571" s="223"/>
      <c r="AR571" s="223"/>
      <c r="AS571" s="223"/>
      <c r="AT571" s="223"/>
      <c r="AU571" s="223"/>
      <c r="AV571" s="223"/>
      <c r="AW571" s="223"/>
      <c r="AX571" s="223">
        <f t="shared" si="53"/>
        <v>84861700</v>
      </c>
      <c r="AY571" s="223">
        <v>84861700</v>
      </c>
      <c r="AZ571" s="223"/>
      <c r="BA571" s="223"/>
      <c r="BB571" s="223"/>
      <c r="BC571" s="223"/>
      <c r="BD571" s="223"/>
      <c r="BE571" s="223"/>
      <c r="BF571" s="223"/>
      <c r="BG571" s="223"/>
    </row>
    <row r="572" spans="1:59" s="234" customFormat="1" ht="65" hidden="1" x14ac:dyDescent="0.3">
      <c r="A572" s="213">
        <v>569</v>
      </c>
      <c r="B572" s="230" t="str">
        <f>[4]LT!E$7</f>
        <v>LT5. GESTIÓN TERRITORIAL COMPARTIDA PARA UNA BUENA GOBERNANZA</v>
      </c>
      <c r="C572" s="220" t="str">
        <f>[4]LA!F$24</f>
        <v>LA505. DESCENTRALIZACIÓN Y DESARROLLO TERRITORIAL</v>
      </c>
      <c r="D572" s="220" t="str">
        <f>[4]Pg!$F$59</f>
        <v>Pg50501. Regiones para el Desarrollo</v>
      </c>
      <c r="E572" s="220" t="s">
        <v>5171</v>
      </c>
      <c r="F572" s="220" t="s">
        <v>5329</v>
      </c>
      <c r="G572" s="220" t="s">
        <v>1048</v>
      </c>
      <c r="H572" s="220" t="s">
        <v>4948</v>
      </c>
      <c r="I572" s="220" t="s">
        <v>322</v>
      </c>
      <c r="J572" s="220" t="s">
        <v>5387</v>
      </c>
      <c r="K572" s="220" t="s">
        <v>85</v>
      </c>
      <c r="L572" s="221">
        <v>0</v>
      </c>
      <c r="M572" s="221">
        <v>2019</v>
      </c>
      <c r="N572" s="221">
        <v>42</v>
      </c>
      <c r="O572" s="221">
        <v>42</v>
      </c>
      <c r="P572" s="221">
        <v>42</v>
      </c>
      <c r="Q572" s="221">
        <v>42</v>
      </c>
      <c r="R572" s="222">
        <v>42</v>
      </c>
      <c r="S572" s="223">
        <f t="shared" si="52"/>
        <v>258821960</v>
      </c>
      <c r="T572" s="223">
        <f t="shared" si="50"/>
        <v>104276960</v>
      </c>
      <c r="U572" s="223">
        <v>104276960</v>
      </c>
      <c r="V572" s="223"/>
      <c r="W572" s="223"/>
      <c r="X572" s="223"/>
      <c r="Y572" s="223"/>
      <c r="Z572" s="223"/>
      <c r="AA572" s="223"/>
      <c r="AB572" s="223"/>
      <c r="AC572" s="223"/>
      <c r="AD572" s="223">
        <f t="shared" si="58"/>
        <v>50000000</v>
      </c>
      <c r="AE572" s="223">
        <v>50000000</v>
      </c>
      <c r="AF572" s="223"/>
      <c r="AG572" s="223"/>
      <c r="AH572" s="223"/>
      <c r="AI572" s="223"/>
      <c r="AJ572" s="223"/>
      <c r="AK572" s="223"/>
      <c r="AL572" s="223"/>
      <c r="AM572" s="223"/>
      <c r="AN572" s="223">
        <f t="shared" si="51"/>
        <v>51500000</v>
      </c>
      <c r="AO572" s="223">
        <v>51500000</v>
      </c>
      <c r="AP572" s="223"/>
      <c r="AQ572" s="223"/>
      <c r="AR572" s="223"/>
      <c r="AS572" s="223"/>
      <c r="AT572" s="223"/>
      <c r="AU572" s="223"/>
      <c r="AV572" s="223"/>
      <c r="AW572" s="223"/>
      <c r="AX572" s="223">
        <f t="shared" si="53"/>
        <v>53045000</v>
      </c>
      <c r="AY572" s="223">
        <v>53045000</v>
      </c>
      <c r="AZ572" s="223"/>
      <c r="BA572" s="223"/>
      <c r="BB572" s="223"/>
      <c r="BC572" s="223"/>
      <c r="BD572" s="223"/>
      <c r="BE572" s="223"/>
      <c r="BF572" s="223"/>
      <c r="BG572" s="223"/>
    </row>
    <row r="573" spans="1:59" s="234" customFormat="1" ht="65" hidden="1" x14ac:dyDescent="0.3">
      <c r="A573" s="213">
        <v>570</v>
      </c>
      <c r="B573" s="230" t="str">
        <f>[4]LT!E$7</f>
        <v>LT5. GESTIÓN TERRITORIAL COMPARTIDA PARA UNA BUENA GOBERNANZA</v>
      </c>
      <c r="C573" s="220" t="str">
        <f>[4]LA!F$24</f>
        <v>LA505. DESCENTRALIZACIÓN Y DESARROLLO TERRITORIAL</v>
      </c>
      <c r="D573" s="220" t="str">
        <f>[4]Pg!$F$59</f>
        <v>Pg50501. Regiones para el Desarrollo</v>
      </c>
      <c r="E573" s="220" t="s">
        <v>5171</v>
      </c>
      <c r="F573" s="220" t="s">
        <v>5329</v>
      </c>
      <c r="G573" s="220" t="s">
        <v>1050</v>
      </c>
      <c r="H573" s="220" t="s">
        <v>4949</v>
      </c>
      <c r="I573" s="220" t="s">
        <v>322</v>
      </c>
      <c r="J573" s="220" t="s">
        <v>5387</v>
      </c>
      <c r="K573" s="220" t="s">
        <v>85</v>
      </c>
      <c r="L573" s="221">
        <v>0</v>
      </c>
      <c r="M573" s="221">
        <v>2019</v>
      </c>
      <c r="N573" s="221">
        <v>42</v>
      </c>
      <c r="O573" s="221">
        <v>5</v>
      </c>
      <c r="P573" s="221">
        <v>10</v>
      </c>
      <c r="Q573" s="221">
        <v>25</v>
      </c>
      <c r="R573" s="221">
        <v>42</v>
      </c>
      <c r="S573" s="223">
        <f t="shared" si="52"/>
        <v>1614272000</v>
      </c>
      <c r="T573" s="223">
        <f t="shared" si="50"/>
        <v>1077000000</v>
      </c>
      <c r="U573" s="223">
        <f>577000000+500000000</f>
        <v>1077000000</v>
      </c>
      <c r="V573" s="223"/>
      <c r="W573" s="223"/>
      <c r="X573" s="223"/>
      <c r="Y573" s="223"/>
      <c r="Z573" s="223"/>
      <c r="AA573" s="223"/>
      <c r="AB573" s="223"/>
      <c r="AC573" s="223"/>
      <c r="AD573" s="223">
        <f t="shared" si="58"/>
        <v>100000000</v>
      </c>
      <c r="AE573" s="223">
        <v>100000000</v>
      </c>
      <c r="AF573" s="223"/>
      <c r="AG573" s="223"/>
      <c r="AH573" s="223"/>
      <c r="AI573" s="223"/>
      <c r="AJ573" s="223"/>
      <c r="AK573" s="223"/>
      <c r="AL573" s="223"/>
      <c r="AM573" s="223"/>
      <c r="AN573" s="223">
        <f t="shared" si="51"/>
        <v>112400000</v>
      </c>
      <c r="AO573" s="223">
        <v>112400000</v>
      </c>
      <c r="AP573" s="223"/>
      <c r="AQ573" s="223"/>
      <c r="AR573" s="223"/>
      <c r="AS573" s="223"/>
      <c r="AT573" s="223"/>
      <c r="AU573" s="223"/>
      <c r="AV573" s="223"/>
      <c r="AW573" s="223"/>
      <c r="AX573" s="223">
        <f t="shared" si="53"/>
        <v>324872000</v>
      </c>
      <c r="AY573" s="223">
        <v>124872000</v>
      </c>
      <c r="AZ573" s="223"/>
      <c r="BA573" s="223"/>
      <c r="BB573" s="223"/>
      <c r="BC573" s="223"/>
      <c r="BD573" s="223"/>
      <c r="BE573" s="223"/>
      <c r="BF573" s="223">
        <v>200000000</v>
      </c>
      <c r="BG573" s="223"/>
    </row>
    <row r="574" spans="1:59" s="234" customFormat="1" ht="65" hidden="1" x14ac:dyDescent="0.3">
      <c r="A574" s="213">
        <v>571</v>
      </c>
      <c r="B574" s="230" t="str">
        <f>[4]LT!E$7</f>
        <v>LT5. GESTIÓN TERRITORIAL COMPARTIDA PARA UNA BUENA GOBERNANZA</v>
      </c>
      <c r="C574" s="220" t="str">
        <f>[4]LA!F$24</f>
        <v>LA505. DESCENTRALIZACIÓN Y DESARROLLO TERRITORIAL</v>
      </c>
      <c r="D574" s="220" t="str">
        <f>[4]Pg!$F$59</f>
        <v>Pg50501. Regiones para el Desarrollo</v>
      </c>
      <c r="E574" s="220" t="s">
        <v>5171</v>
      </c>
      <c r="F574" s="220" t="s">
        <v>5329</v>
      </c>
      <c r="G574" s="220" t="s">
        <v>1052</v>
      </c>
      <c r="H574" s="220" t="s">
        <v>4950</v>
      </c>
      <c r="I574" s="220" t="s">
        <v>322</v>
      </c>
      <c r="J574" s="220" t="s">
        <v>5387</v>
      </c>
      <c r="K574" s="220" t="s">
        <v>85</v>
      </c>
      <c r="L574" s="221">
        <v>0</v>
      </c>
      <c r="M574" s="221">
        <v>2019</v>
      </c>
      <c r="N574" s="221">
        <v>1</v>
      </c>
      <c r="O574" s="221">
        <v>1</v>
      </c>
      <c r="P574" s="221">
        <v>1</v>
      </c>
      <c r="Q574" s="221">
        <v>1</v>
      </c>
      <c r="R574" s="222">
        <v>1</v>
      </c>
      <c r="S574" s="223">
        <f t="shared" si="52"/>
        <v>127272500</v>
      </c>
      <c r="T574" s="223">
        <f t="shared" si="50"/>
        <v>50000000</v>
      </c>
      <c r="U574" s="223">
        <v>50000000</v>
      </c>
      <c r="V574" s="223"/>
      <c r="W574" s="223"/>
      <c r="X574" s="223"/>
      <c r="Y574" s="223"/>
      <c r="Z574" s="223"/>
      <c r="AA574" s="223"/>
      <c r="AB574" s="223"/>
      <c r="AC574" s="223"/>
      <c r="AD574" s="223">
        <f t="shared" si="58"/>
        <v>25000000</v>
      </c>
      <c r="AE574" s="223">
        <v>25000000</v>
      </c>
      <c r="AF574" s="223"/>
      <c r="AG574" s="223"/>
      <c r="AH574" s="223"/>
      <c r="AI574" s="223"/>
      <c r="AJ574" s="223"/>
      <c r="AK574" s="223"/>
      <c r="AL574" s="223"/>
      <c r="AM574" s="223"/>
      <c r="AN574" s="223">
        <f t="shared" si="51"/>
        <v>25750000</v>
      </c>
      <c r="AO574" s="223">
        <v>25750000</v>
      </c>
      <c r="AP574" s="223"/>
      <c r="AQ574" s="223"/>
      <c r="AR574" s="223"/>
      <c r="AS574" s="223"/>
      <c r="AT574" s="223"/>
      <c r="AU574" s="223"/>
      <c r="AV574" s="223"/>
      <c r="AW574" s="223"/>
      <c r="AX574" s="223">
        <f t="shared" si="53"/>
        <v>26522500</v>
      </c>
      <c r="AY574" s="223">
        <v>26522500</v>
      </c>
      <c r="AZ574" s="223"/>
      <c r="BA574" s="223"/>
      <c r="BB574" s="223"/>
      <c r="BC574" s="223"/>
      <c r="BD574" s="223"/>
      <c r="BE574" s="223"/>
      <c r="BF574" s="223"/>
      <c r="BG574" s="223"/>
    </row>
    <row r="575" spans="1:59" s="234" customFormat="1" ht="91" hidden="1" x14ac:dyDescent="0.3">
      <c r="A575" s="213">
        <v>572</v>
      </c>
      <c r="B575" s="230" t="str">
        <f>[4]LT!E$7</f>
        <v>LT5. GESTIÓN TERRITORIAL COMPARTIDA PARA UNA BUENA GOBERNANZA</v>
      </c>
      <c r="C575" s="220" t="str">
        <f>[4]LA!F$24</f>
        <v>LA505. DESCENTRALIZACIÓN Y DESARROLLO TERRITORIAL</v>
      </c>
      <c r="D575" s="220" t="str">
        <f>[4]Pg!$F$59</f>
        <v>Pg50501. Regiones para el Desarrollo</v>
      </c>
      <c r="E575" s="220" t="s">
        <v>5171</v>
      </c>
      <c r="F575" s="220" t="s">
        <v>5329</v>
      </c>
      <c r="G575" s="220" t="s">
        <v>1053</v>
      </c>
      <c r="H575" s="220" t="s">
        <v>4951</v>
      </c>
      <c r="I575" s="220" t="s">
        <v>322</v>
      </c>
      <c r="J575" s="220" t="s">
        <v>5387</v>
      </c>
      <c r="K575" s="220" t="s">
        <v>85</v>
      </c>
      <c r="L575" s="221">
        <v>0</v>
      </c>
      <c r="M575" s="221">
        <v>2019</v>
      </c>
      <c r="N575" s="221">
        <v>1</v>
      </c>
      <c r="O575" s="236">
        <v>1</v>
      </c>
      <c r="P575" s="236">
        <v>1</v>
      </c>
      <c r="Q575" s="236">
        <v>1</v>
      </c>
      <c r="R575" s="222">
        <v>1</v>
      </c>
      <c r="S575" s="223">
        <f t="shared" si="52"/>
        <v>3200000000</v>
      </c>
      <c r="T575" s="223">
        <f t="shared" si="50"/>
        <v>0</v>
      </c>
      <c r="U575" s="223">
        <v>0</v>
      </c>
      <c r="V575" s="223"/>
      <c r="W575" s="223"/>
      <c r="X575" s="223"/>
      <c r="Y575" s="223"/>
      <c r="Z575" s="223"/>
      <c r="AA575" s="223"/>
      <c r="AB575" s="223"/>
      <c r="AC575" s="223"/>
      <c r="AD575" s="223">
        <f t="shared" si="58"/>
        <v>3200000000</v>
      </c>
      <c r="AE575" s="223"/>
      <c r="AF575" s="223"/>
      <c r="AG575" s="223"/>
      <c r="AH575" s="223">
        <v>3200000000</v>
      </c>
      <c r="AI575" s="223"/>
      <c r="AJ575" s="223"/>
      <c r="AK575" s="223"/>
      <c r="AL575" s="223"/>
      <c r="AM575" s="223"/>
      <c r="AN575" s="223">
        <f t="shared" si="51"/>
        <v>0</v>
      </c>
      <c r="AO575" s="223"/>
      <c r="AP575" s="223"/>
      <c r="AQ575" s="223"/>
      <c r="AR575" s="223"/>
      <c r="AS575" s="223"/>
      <c r="AT575" s="223"/>
      <c r="AU575" s="223"/>
      <c r="AV575" s="223"/>
      <c r="AW575" s="223"/>
      <c r="AX575" s="223">
        <f t="shared" si="53"/>
        <v>0</v>
      </c>
      <c r="AY575" s="223"/>
      <c r="AZ575" s="223"/>
      <c r="BA575" s="223"/>
      <c r="BB575" s="223"/>
      <c r="BC575" s="223"/>
      <c r="BD575" s="223"/>
      <c r="BE575" s="223"/>
      <c r="BF575" s="223">
        <v>0</v>
      </c>
      <c r="BG575" s="223"/>
    </row>
    <row r="576" spans="1:59" s="234" customFormat="1" ht="65" hidden="1" x14ac:dyDescent="0.3">
      <c r="A576" s="213">
        <v>573</v>
      </c>
      <c r="B576" s="230" t="str">
        <f>[4]LT!E$7</f>
        <v>LT5. GESTIÓN TERRITORIAL COMPARTIDA PARA UNA BUENA GOBERNANZA</v>
      </c>
      <c r="C576" s="220" t="str">
        <f>[4]LA!F$24</f>
        <v>LA505. DESCENTRALIZACIÓN Y DESARROLLO TERRITORIAL</v>
      </c>
      <c r="D576" s="220" t="str">
        <f>[4]Pg!$F$59</f>
        <v>Pg50501. Regiones para el Desarrollo</v>
      </c>
      <c r="E576" s="220" t="s">
        <v>5170</v>
      </c>
      <c r="F576" s="220" t="s">
        <v>5329</v>
      </c>
      <c r="G576" s="220" t="s">
        <v>1528</v>
      </c>
      <c r="H576" s="220" t="s">
        <v>4952</v>
      </c>
      <c r="I576" s="220" t="s">
        <v>322</v>
      </c>
      <c r="J576" s="220" t="s">
        <v>5387</v>
      </c>
      <c r="K576" s="220" t="s">
        <v>85</v>
      </c>
      <c r="L576" s="221">
        <v>0</v>
      </c>
      <c r="M576" s="221">
        <v>2019</v>
      </c>
      <c r="N576" s="221">
        <v>1</v>
      </c>
      <c r="O576" s="236">
        <v>1</v>
      </c>
      <c r="P576" s="236">
        <v>1</v>
      </c>
      <c r="Q576" s="236">
        <v>1</v>
      </c>
      <c r="R576" s="222">
        <v>1</v>
      </c>
      <c r="S576" s="223">
        <f t="shared" si="52"/>
        <v>326000000</v>
      </c>
      <c r="T576" s="223">
        <f t="shared" si="50"/>
        <v>70000000</v>
      </c>
      <c r="U576" s="223"/>
      <c r="V576" s="223"/>
      <c r="W576" s="223"/>
      <c r="X576" s="223"/>
      <c r="Y576" s="223"/>
      <c r="Z576" s="223"/>
      <c r="AA576" s="223"/>
      <c r="AB576" s="223">
        <v>70000000</v>
      </c>
      <c r="AC576" s="223"/>
      <c r="AD576" s="223">
        <f t="shared" si="58"/>
        <v>72000000</v>
      </c>
      <c r="AE576" s="223"/>
      <c r="AF576" s="223"/>
      <c r="AG576" s="223"/>
      <c r="AH576" s="223"/>
      <c r="AI576" s="223"/>
      <c r="AJ576" s="223"/>
      <c r="AK576" s="223"/>
      <c r="AL576" s="223">
        <v>72000000</v>
      </c>
      <c r="AM576" s="223"/>
      <c r="AN576" s="223">
        <f t="shared" si="51"/>
        <v>100000000</v>
      </c>
      <c r="AO576" s="223"/>
      <c r="AP576" s="223"/>
      <c r="AQ576" s="223"/>
      <c r="AR576" s="223"/>
      <c r="AS576" s="223"/>
      <c r="AT576" s="223"/>
      <c r="AU576" s="223"/>
      <c r="AV576" s="223">
        <v>100000000</v>
      </c>
      <c r="AW576" s="223"/>
      <c r="AX576" s="223">
        <f t="shared" si="53"/>
        <v>84000000</v>
      </c>
      <c r="AY576" s="223"/>
      <c r="AZ576" s="223"/>
      <c r="BA576" s="223"/>
      <c r="BB576" s="223"/>
      <c r="BC576" s="223"/>
      <c r="BD576" s="223"/>
      <c r="BE576" s="223"/>
      <c r="BF576" s="223">
        <v>84000000</v>
      </c>
      <c r="BG576" s="223"/>
    </row>
    <row r="577" spans="1:59" s="234" customFormat="1" ht="52" hidden="1" x14ac:dyDescent="0.3">
      <c r="A577" s="213">
        <v>574</v>
      </c>
      <c r="B577" s="230" t="str">
        <f>[4]LT!E$7</f>
        <v>LT5. GESTIÓN TERRITORIAL COMPARTIDA PARA UNA BUENA GOBERNANZA</v>
      </c>
      <c r="C577" s="220" t="str">
        <f>[4]LA!F$24</f>
        <v>LA505. DESCENTRALIZACIÓN Y DESARROLLO TERRITORIAL</v>
      </c>
      <c r="D577" s="220" t="str">
        <f>[4]Pg!$F$60</f>
        <v>Pg50502. Gobernanza Territorial Estratégica</v>
      </c>
      <c r="E577" s="220" t="s">
        <v>5172</v>
      </c>
      <c r="F577" s="220" t="s">
        <v>5330</v>
      </c>
      <c r="G577" s="220" t="s">
        <v>1794</v>
      </c>
      <c r="H577" s="220" t="s">
        <v>4953</v>
      </c>
      <c r="I577" s="220" t="s">
        <v>322</v>
      </c>
      <c r="J577" s="220" t="s">
        <v>5389</v>
      </c>
      <c r="K577" s="220" t="s">
        <v>85</v>
      </c>
      <c r="L577" s="221">
        <v>4</v>
      </c>
      <c r="M577" s="221">
        <v>2018</v>
      </c>
      <c r="N577" s="221">
        <v>4</v>
      </c>
      <c r="O577" s="221">
        <v>4</v>
      </c>
      <c r="P577" s="221">
        <v>4</v>
      </c>
      <c r="Q577" s="221">
        <v>4</v>
      </c>
      <c r="R577" s="222">
        <v>4</v>
      </c>
      <c r="S577" s="223">
        <f t="shared" si="52"/>
        <v>755927340</v>
      </c>
      <c r="T577" s="223">
        <f t="shared" si="50"/>
        <v>142000000</v>
      </c>
      <c r="U577" s="223">
        <v>142000000</v>
      </c>
      <c r="V577" s="223"/>
      <c r="W577" s="223"/>
      <c r="X577" s="223"/>
      <c r="Y577" s="223"/>
      <c r="Z577" s="223"/>
      <c r="AA577" s="223"/>
      <c r="AB577" s="223"/>
      <c r="AC577" s="223"/>
      <c r="AD577" s="223">
        <f t="shared" si="58"/>
        <v>144000000</v>
      </c>
      <c r="AE577" s="223">
        <v>144000000</v>
      </c>
      <c r="AF577" s="223"/>
      <c r="AG577" s="223"/>
      <c r="AH577" s="223"/>
      <c r="AI577" s="223"/>
      <c r="AJ577" s="223"/>
      <c r="AK577" s="223"/>
      <c r="AL577" s="223"/>
      <c r="AM577" s="223"/>
      <c r="AN577" s="223">
        <f t="shared" si="51"/>
        <v>154765400</v>
      </c>
      <c r="AO577" s="223">
        <v>154765400</v>
      </c>
      <c r="AP577" s="223"/>
      <c r="AQ577" s="223"/>
      <c r="AR577" s="223"/>
      <c r="AS577" s="223"/>
      <c r="AT577" s="223"/>
      <c r="AU577" s="223"/>
      <c r="AV577" s="223"/>
      <c r="AW577" s="223"/>
      <c r="AX577" s="223">
        <f t="shared" si="53"/>
        <v>315161940</v>
      </c>
      <c r="AY577" s="223">
        <v>115161940</v>
      </c>
      <c r="AZ577" s="223"/>
      <c r="BA577" s="223"/>
      <c r="BB577" s="223"/>
      <c r="BC577" s="223"/>
      <c r="BD577" s="223"/>
      <c r="BE577" s="223"/>
      <c r="BF577" s="223">
        <v>200000000</v>
      </c>
      <c r="BG577" s="223"/>
    </row>
    <row r="578" spans="1:59" s="234" customFormat="1" ht="52" hidden="1" x14ac:dyDescent="0.3">
      <c r="A578" s="213">
        <v>575</v>
      </c>
      <c r="B578" s="230" t="str">
        <f>[4]LT!E$7</f>
        <v>LT5. GESTIÓN TERRITORIAL COMPARTIDA PARA UNA BUENA GOBERNANZA</v>
      </c>
      <c r="C578" s="220" t="str">
        <f>[4]LA!F$24</f>
        <v>LA505. DESCENTRALIZACIÓN Y DESARROLLO TERRITORIAL</v>
      </c>
      <c r="D578" s="220" t="str">
        <f>[4]Pg!$F$60</f>
        <v>Pg50502. Gobernanza Territorial Estratégica</v>
      </c>
      <c r="E578" s="220" t="s">
        <v>5172</v>
      </c>
      <c r="F578" s="220" t="s">
        <v>5330</v>
      </c>
      <c r="G578" s="220" t="s">
        <v>1794</v>
      </c>
      <c r="H578" s="220" t="s">
        <v>4954</v>
      </c>
      <c r="I578" s="220" t="s">
        <v>322</v>
      </c>
      <c r="J578" s="220" t="s">
        <v>5389</v>
      </c>
      <c r="K578" s="220" t="s">
        <v>85</v>
      </c>
      <c r="L578" s="221">
        <v>17</v>
      </c>
      <c r="M578" s="221">
        <v>2018</v>
      </c>
      <c r="N578" s="221">
        <v>17</v>
      </c>
      <c r="O578" s="221">
        <v>17</v>
      </c>
      <c r="P578" s="221">
        <v>17</v>
      </c>
      <c r="Q578" s="221">
        <v>17</v>
      </c>
      <c r="R578" s="222">
        <v>17</v>
      </c>
      <c r="S578" s="223">
        <f t="shared" si="52"/>
        <v>877563868.63999999</v>
      </c>
      <c r="T578" s="223">
        <f t="shared" si="50"/>
        <v>201998400</v>
      </c>
      <c r="U578" s="223">
        <v>201998400</v>
      </c>
      <c r="V578" s="223"/>
      <c r="W578" s="223"/>
      <c r="X578" s="223"/>
      <c r="Y578" s="223"/>
      <c r="Z578" s="223"/>
      <c r="AA578" s="223"/>
      <c r="AB578" s="223"/>
      <c r="AC578" s="223"/>
      <c r="AD578" s="223">
        <f t="shared" si="58"/>
        <v>208058352</v>
      </c>
      <c r="AE578" s="223">
        <v>208058352</v>
      </c>
      <c r="AF578" s="223"/>
      <c r="AG578" s="223"/>
      <c r="AH578" s="223"/>
      <c r="AI578" s="223"/>
      <c r="AJ578" s="223"/>
      <c r="AK578" s="223"/>
      <c r="AL578" s="223"/>
      <c r="AM578" s="223"/>
      <c r="AN578" s="223">
        <f t="shared" si="51"/>
        <v>222622436.64000002</v>
      </c>
      <c r="AO578" s="223">
        <v>222622436.64000002</v>
      </c>
      <c r="AP578" s="223"/>
      <c r="AQ578" s="223"/>
      <c r="AR578" s="223"/>
      <c r="AS578" s="223"/>
      <c r="AT578" s="223"/>
      <c r="AU578" s="223"/>
      <c r="AV578" s="223"/>
      <c r="AW578" s="223"/>
      <c r="AX578" s="223">
        <f t="shared" si="53"/>
        <v>244884680</v>
      </c>
      <c r="AY578" s="223">
        <v>144884680</v>
      </c>
      <c r="AZ578" s="223"/>
      <c r="BA578" s="223"/>
      <c r="BB578" s="223"/>
      <c r="BC578" s="223"/>
      <c r="BD578" s="223"/>
      <c r="BE578" s="223"/>
      <c r="BF578" s="223">
        <v>100000000</v>
      </c>
      <c r="BG578" s="223"/>
    </row>
    <row r="579" spans="1:59" s="234" customFormat="1" ht="52" hidden="1" x14ac:dyDescent="0.3">
      <c r="A579" s="213">
        <v>576</v>
      </c>
      <c r="B579" s="230" t="str">
        <f>[4]LT!E$7</f>
        <v>LT5. GESTIÓN TERRITORIAL COMPARTIDA PARA UNA BUENA GOBERNANZA</v>
      </c>
      <c r="C579" s="220" t="str">
        <f>[4]LA!F$24</f>
        <v>LA505. DESCENTRALIZACIÓN Y DESARROLLO TERRITORIAL</v>
      </c>
      <c r="D579" s="220" t="str">
        <f>[4]Pg!$F$60</f>
        <v>Pg50502. Gobernanza Territorial Estratégica</v>
      </c>
      <c r="E579" s="220" t="s">
        <v>5172</v>
      </c>
      <c r="F579" s="220" t="s">
        <v>5330</v>
      </c>
      <c r="G579" s="220" t="s">
        <v>1794</v>
      </c>
      <c r="H579" s="220" t="s">
        <v>4955</v>
      </c>
      <c r="I579" s="220" t="s">
        <v>322</v>
      </c>
      <c r="J579" s="220" t="s">
        <v>5389</v>
      </c>
      <c r="K579" s="220" t="s">
        <v>85</v>
      </c>
      <c r="L579" s="221">
        <v>12</v>
      </c>
      <c r="M579" s="221">
        <v>2018</v>
      </c>
      <c r="N579" s="221">
        <v>12</v>
      </c>
      <c r="O579" s="221">
        <v>12</v>
      </c>
      <c r="P579" s="221">
        <v>12</v>
      </c>
      <c r="Q579" s="221">
        <v>12</v>
      </c>
      <c r="R579" s="222">
        <v>12</v>
      </c>
      <c r="S579" s="223">
        <f t="shared" si="52"/>
        <v>748543089.84566998</v>
      </c>
      <c r="T579" s="223">
        <f t="shared" si="50"/>
        <v>172300287</v>
      </c>
      <c r="U579" s="223">
        <v>172300287</v>
      </c>
      <c r="V579" s="223"/>
      <c r="W579" s="223"/>
      <c r="X579" s="223"/>
      <c r="Y579" s="223"/>
      <c r="Z579" s="223"/>
      <c r="AA579" s="223"/>
      <c r="AB579" s="223"/>
      <c r="AC579" s="223"/>
      <c r="AD579" s="223">
        <f t="shared" si="58"/>
        <v>177469295.61000001</v>
      </c>
      <c r="AE579" s="223">
        <v>177469295.61000001</v>
      </c>
      <c r="AF579" s="223"/>
      <c r="AG579" s="223"/>
      <c r="AH579" s="223"/>
      <c r="AI579" s="223"/>
      <c r="AJ579" s="223"/>
      <c r="AK579" s="223"/>
      <c r="AL579" s="223"/>
      <c r="AM579" s="223"/>
      <c r="AN579" s="223">
        <f t="shared" si="51"/>
        <v>189892146.30270001</v>
      </c>
      <c r="AO579" s="223">
        <v>189892146.30270001</v>
      </c>
      <c r="AP579" s="223"/>
      <c r="AQ579" s="223"/>
      <c r="AR579" s="223"/>
      <c r="AS579" s="223"/>
      <c r="AT579" s="223"/>
      <c r="AU579" s="223"/>
      <c r="AV579" s="223"/>
      <c r="AW579" s="223"/>
      <c r="AX579" s="223">
        <f t="shared" si="53"/>
        <v>208881360.93296999</v>
      </c>
      <c r="AY579" s="223">
        <v>108881360.93297</v>
      </c>
      <c r="AZ579" s="223"/>
      <c r="BA579" s="223"/>
      <c r="BB579" s="223"/>
      <c r="BC579" s="223"/>
      <c r="BD579" s="223"/>
      <c r="BE579" s="223"/>
      <c r="BF579" s="223">
        <v>100000000</v>
      </c>
      <c r="BG579" s="223"/>
    </row>
    <row r="580" spans="1:59" s="234" customFormat="1" ht="39" hidden="1" x14ac:dyDescent="0.3">
      <c r="A580" s="213">
        <v>577</v>
      </c>
      <c r="B580" s="230" t="str">
        <f>[4]LT!E$7</f>
        <v>LT5. GESTIÓN TERRITORIAL COMPARTIDA PARA UNA BUENA GOBERNANZA</v>
      </c>
      <c r="C580" s="220" t="str">
        <f>[4]LA!F$24</f>
        <v>LA505. DESCENTRALIZACIÓN Y DESARROLLO TERRITORIAL</v>
      </c>
      <c r="D580" s="220" t="str">
        <f>[4]Pg!$F$60</f>
        <v>Pg50502. Gobernanza Territorial Estratégica</v>
      </c>
      <c r="E580" s="220" t="s">
        <v>5173</v>
      </c>
      <c r="F580" s="220" t="s">
        <v>5330</v>
      </c>
      <c r="G580" s="220" t="s">
        <v>1530</v>
      </c>
      <c r="H580" s="220" t="s">
        <v>4956</v>
      </c>
      <c r="I580" s="220" t="s">
        <v>322</v>
      </c>
      <c r="J580" s="220" t="s">
        <v>5391</v>
      </c>
      <c r="K580" s="220" t="s">
        <v>85</v>
      </c>
      <c r="L580" s="221">
        <v>44</v>
      </c>
      <c r="M580" s="221">
        <v>2019</v>
      </c>
      <c r="N580" s="221">
        <v>87</v>
      </c>
      <c r="O580" s="221">
        <v>25</v>
      </c>
      <c r="P580" s="221">
        <v>50</v>
      </c>
      <c r="Q580" s="221">
        <v>75</v>
      </c>
      <c r="R580" s="222">
        <v>87</v>
      </c>
      <c r="S580" s="223">
        <f t="shared" si="52"/>
        <v>9538702460</v>
      </c>
      <c r="T580" s="223">
        <f t="shared" si="50"/>
        <v>2223000000</v>
      </c>
      <c r="U580" s="223">
        <v>2223000000</v>
      </c>
      <c r="V580" s="223"/>
      <c r="W580" s="223"/>
      <c r="X580" s="223"/>
      <c r="Y580" s="223"/>
      <c r="Z580" s="223"/>
      <c r="AA580" s="223"/>
      <c r="AB580" s="223"/>
      <c r="AC580" s="223"/>
      <c r="AD580" s="223">
        <f t="shared" si="58"/>
        <v>2238800666</v>
      </c>
      <c r="AE580" s="223">
        <f>1000000000-47239334</f>
        <v>952760666</v>
      </c>
      <c r="AF580" s="223"/>
      <c r="AG580" s="223"/>
      <c r="AH580" s="223"/>
      <c r="AI580" s="223"/>
      <c r="AJ580" s="223"/>
      <c r="AK580" s="223"/>
      <c r="AL580" s="223">
        <v>1286040000</v>
      </c>
      <c r="AM580" s="223"/>
      <c r="AN580" s="223">
        <f t="shared" si="51"/>
        <v>2444562800</v>
      </c>
      <c r="AO580" s="223">
        <v>800000000</v>
      </c>
      <c r="AP580" s="223"/>
      <c r="AQ580" s="223"/>
      <c r="AR580" s="223"/>
      <c r="AS580" s="223"/>
      <c r="AT580" s="223"/>
      <c r="AU580" s="223"/>
      <c r="AV580" s="223">
        <v>1644562800</v>
      </c>
      <c r="AW580" s="223"/>
      <c r="AX580" s="223">
        <f t="shared" si="53"/>
        <v>2632338994</v>
      </c>
      <c r="AY580" s="223">
        <f>1689519080-28590043</f>
        <v>1660929037</v>
      </c>
      <c r="AZ580" s="223"/>
      <c r="BA580" s="223"/>
      <c r="BB580" s="223"/>
      <c r="BC580" s="223"/>
      <c r="BD580" s="223"/>
      <c r="BE580" s="223"/>
      <c r="BF580" s="223">
        <f>1000000000+-28590043</f>
        <v>971409957</v>
      </c>
      <c r="BG580" s="223"/>
    </row>
    <row r="581" spans="1:59" s="234" customFormat="1" ht="65" hidden="1" x14ac:dyDescent="0.3">
      <c r="A581" s="213">
        <v>578</v>
      </c>
      <c r="B581" s="230" t="str">
        <f>[4]LT!E$7</f>
        <v>LT5. GESTIÓN TERRITORIAL COMPARTIDA PARA UNA BUENA GOBERNANZA</v>
      </c>
      <c r="C581" s="220" t="str">
        <f>[4]LA!F$24</f>
        <v>LA505. DESCENTRALIZACIÓN Y DESARROLLO TERRITORIAL</v>
      </c>
      <c r="D581" s="220" t="str">
        <f>[4]Pg!$F$60</f>
        <v>Pg50502. Gobernanza Territorial Estratégica</v>
      </c>
      <c r="E581" s="220" t="s">
        <v>5173</v>
      </c>
      <c r="F581" s="220" t="s">
        <v>5330</v>
      </c>
      <c r="G581" s="220" t="s">
        <v>1797</v>
      </c>
      <c r="H581" s="220" t="s">
        <v>4957</v>
      </c>
      <c r="I581" s="220" t="s">
        <v>322</v>
      </c>
      <c r="J581" s="220" t="s">
        <v>5391</v>
      </c>
      <c r="K581" s="220" t="s">
        <v>77</v>
      </c>
      <c r="L581" s="224">
        <v>1</v>
      </c>
      <c r="M581" s="221">
        <v>2019</v>
      </c>
      <c r="N581" s="224">
        <v>1</v>
      </c>
      <c r="O581" s="221">
        <v>100</v>
      </c>
      <c r="P581" s="221">
        <v>100</v>
      </c>
      <c r="Q581" s="221">
        <v>100</v>
      </c>
      <c r="R581" s="222">
        <v>100</v>
      </c>
      <c r="S581" s="223">
        <f t="shared" si="52"/>
        <v>3536898916</v>
      </c>
      <c r="T581" s="223">
        <f t="shared" si="50"/>
        <v>825000000</v>
      </c>
      <c r="U581" s="223">
        <v>825000000</v>
      </c>
      <c r="V581" s="223"/>
      <c r="W581" s="223"/>
      <c r="X581" s="223"/>
      <c r="Y581" s="223"/>
      <c r="Z581" s="223"/>
      <c r="AA581" s="223"/>
      <c r="AB581" s="223"/>
      <c r="AC581" s="223"/>
      <c r="AD581" s="223">
        <f t="shared" si="58"/>
        <v>802510666</v>
      </c>
      <c r="AE581" s="223">
        <f>849750000-400000000</f>
        <v>449750000</v>
      </c>
      <c r="AF581" s="223"/>
      <c r="AG581" s="223"/>
      <c r="AH581" s="223"/>
      <c r="AI581" s="223"/>
      <c r="AJ581" s="223"/>
      <c r="AK581" s="223"/>
      <c r="AL581" s="223">
        <f>400000000+-47239334</f>
        <v>352760666</v>
      </c>
      <c r="AM581" s="223"/>
      <c r="AN581" s="223">
        <f t="shared" si="51"/>
        <v>909232500</v>
      </c>
      <c r="AO581" s="223">
        <v>909232500</v>
      </c>
      <c r="AP581" s="223"/>
      <c r="AQ581" s="223"/>
      <c r="AR581" s="223"/>
      <c r="AS581" s="223"/>
      <c r="AT581" s="223"/>
      <c r="AU581" s="223"/>
      <c r="AV581" s="223"/>
      <c r="AW581" s="223"/>
      <c r="AX581" s="223">
        <f t="shared" si="53"/>
        <v>1000155750</v>
      </c>
      <c r="AY581" s="223">
        <v>900155750</v>
      </c>
      <c r="AZ581" s="223"/>
      <c r="BA581" s="223"/>
      <c r="BB581" s="223"/>
      <c r="BC581" s="223"/>
      <c r="BD581" s="223"/>
      <c r="BE581" s="223"/>
      <c r="BF581" s="223">
        <v>100000000</v>
      </c>
      <c r="BG581" s="223"/>
    </row>
    <row r="582" spans="1:59" s="234" customFormat="1" ht="52" hidden="1" x14ac:dyDescent="0.3">
      <c r="A582" s="213">
        <v>579</v>
      </c>
      <c r="B582" s="230" t="str">
        <f>[4]LT!E$7</f>
        <v>LT5. GESTIÓN TERRITORIAL COMPARTIDA PARA UNA BUENA GOBERNANZA</v>
      </c>
      <c r="C582" s="220" t="str">
        <f>[4]LA!F$24</f>
        <v>LA505. DESCENTRALIZACIÓN Y DESARROLLO TERRITORIAL</v>
      </c>
      <c r="D582" s="220" t="str">
        <f>[4]Pg!$F$60</f>
        <v>Pg50502. Gobernanza Territorial Estratégica</v>
      </c>
      <c r="E582" s="220" t="s">
        <v>5172</v>
      </c>
      <c r="F582" s="220" t="s">
        <v>5330</v>
      </c>
      <c r="G582" s="220" t="s">
        <v>1799</v>
      </c>
      <c r="H582" s="220" t="s">
        <v>4958</v>
      </c>
      <c r="I582" s="220" t="s">
        <v>322</v>
      </c>
      <c r="J582" s="220" t="s">
        <v>5388</v>
      </c>
      <c r="K582" s="220" t="s">
        <v>77</v>
      </c>
      <c r="L582" s="221">
        <v>42</v>
      </c>
      <c r="M582" s="221">
        <v>2019</v>
      </c>
      <c r="N582" s="221">
        <v>42</v>
      </c>
      <c r="O582" s="221">
        <v>42</v>
      </c>
      <c r="P582" s="221">
        <v>42</v>
      </c>
      <c r="Q582" s="221">
        <v>42</v>
      </c>
      <c r="R582" s="222">
        <v>42</v>
      </c>
      <c r="S582" s="223">
        <f t="shared" si="52"/>
        <v>160000000</v>
      </c>
      <c r="T582" s="223">
        <f t="shared" si="50"/>
        <v>40000000</v>
      </c>
      <c r="U582" s="223"/>
      <c r="V582" s="223"/>
      <c r="W582" s="223"/>
      <c r="X582" s="223"/>
      <c r="Y582" s="223"/>
      <c r="Z582" s="223"/>
      <c r="AA582" s="223"/>
      <c r="AB582" s="223">
        <v>40000000</v>
      </c>
      <c r="AC582" s="223"/>
      <c r="AD582" s="223">
        <f t="shared" si="58"/>
        <v>40000000</v>
      </c>
      <c r="AE582" s="223"/>
      <c r="AF582" s="223"/>
      <c r="AG582" s="223"/>
      <c r="AH582" s="223"/>
      <c r="AI582" s="223"/>
      <c r="AJ582" s="223"/>
      <c r="AK582" s="223"/>
      <c r="AL582" s="223">
        <v>40000000</v>
      </c>
      <c r="AM582" s="223"/>
      <c r="AN582" s="223">
        <f t="shared" si="51"/>
        <v>40000000</v>
      </c>
      <c r="AO582" s="223"/>
      <c r="AP582" s="223"/>
      <c r="AQ582" s="223"/>
      <c r="AR582" s="223"/>
      <c r="AS582" s="223"/>
      <c r="AT582" s="223"/>
      <c r="AU582" s="223"/>
      <c r="AV582" s="223">
        <v>40000000</v>
      </c>
      <c r="AW582" s="223"/>
      <c r="AX582" s="223">
        <f t="shared" si="53"/>
        <v>40000000</v>
      </c>
      <c r="AY582" s="223"/>
      <c r="AZ582" s="223"/>
      <c r="BA582" s="223"/>
      <c r="BB582" s="223"/>
      <c r="BC582" s="223"/>
      <c r="BD582" s="223"/>
      <c r="BE582" s="223"/>
      <c r="BF582" s="223">
        <v>40000000</v>
      </c>
      <c r="BG582" s="223"/>
    </row>
    <row r="583" spans="1:59" s="234" customFormat="1" ht="52" hidden="1" x14ac:dyDescent="0.3">
      <c r="A583" s="213">
        <v>580</v>
      </c>
      <c r="B583" s="230" t="str">
        <f>[4]LT!E$7</f>
        <v>LT5. GESTIÓN TERRITORIAL COMPARTIDA PARA UNA BUENA GOBERNANZA</v>
      </c>
      <c r="C583" s="220" t="str">
        <f>[4]LA!F$24</f>
        <v>LA505. DESCENTRALIZACIÓN Y DESARROLLO TERRITORIAL</v>
      </c>
      <c r="D583" s="220" t="str">
        <f>[4]Pg!$F$60</f>
        <v>Pg50502. Gobernanza Territorial Estratégica</v>
      </c>
      <c r="E583" s="220" t="s">
        <v>5172</v>
      </c>
      <c r="F583" s="220" t="s">
        <v>5330</v>
      </c>
      <c r="G583" s="220" t="s">
        <v>1800</v>
      </c>
      <c r="H583" s="220" t="s">
        <v>4959</v>
      </c>
      <c r="I583" s="220" t="s">
        <v>322</v>
      </c>
      <c r="J583" s="220" t="s">
        <v>5388</v>
      </c>
      <c r="K583" s="220" t="s">
        <v>77</v>
      </c>
      <c r="L583" s="221">
        <v>42</v>
      </c>
      <c r="M583" s="221">
        <v>2019</v>
      </c>
      <c r="N583" s="221">
        <v>42</v>
      </c>
      <c r="O583" s="221">
        <v>42</v>
      </c>
      <c r="P583" s="221">
        <v>42</v>
      </c>
      <c r="Q583" s="221">
        <v>42</v>
      </c>
      <c r="R583" s="222">
        <v>42</v>
      </c>
      <c r="S583" s="223">
        <f t="shared" si="52"/>
        <v>160000000</v>
      </c>
      <c r="T583" s="223">
        <f t="shared" si="50"/>
        <v>40000000</v>
      </c>
      <c r="U583" s="223"/>
      <c r="V583" s="223"/>
      <c r="W583" s="223"/>
      <c r="X583" s="223"/>
      <c r="Y583" s="223"/>
      <c r="Z583" s="223"/>
      <c r="AA583" s="223"/>
      <c r="AB583" s="223">
        <v>40000000</v>
      </c>
      <c r="AC583" s="223"/>
      <c r="AD583" s="223">
        <f t="shared" si="58"/>
        <v>40000000</v>
      </c>
      <c r="AE583" s="223"/>
      <c r="AF583" s="223"/>
      <c r="AG583" s="223"/>
      <c r="AH583" s="223"/>
      <c r="AI583" s="223"/>
      <c r="AJ583" s="223"/>
      <c r="AK583" s="223"/>
      <c r="AL583" s="223">
        <v>40000000</v>
      </c>
      <c r="AM583" s="223"/>
      <c r="AN583" s="223">
        <f t="shared" si="51"/>
        <v>40000000</v>
      </c>
      <c r="AO583" s="223"/>
      <c r="AP583" s="223"/>
      <c r="AQ583" s="223"/>
      <c r="AR583" s="223"/>
      <c r="AS583" s="223"/>
      <c r="AT583" s="223"/>
      <c r="AU583" s="223"/>
      <c r="AV583" s="223">
        <v>40000000</v>
      </c>
      <c r="AW583" s="223"/>
      <c r="AX583" s="223">
        <f t="shared" si="53"/>
        <v>40000000</v>
      </c>
      <c r="AY583" s="223"/>
      <c r="AZ583" s="223"/>
      <c r="BA583" s="223"/>
      <c r="BB583" s="223"/>
      <c r="BC583" s="223"/>
      <c r="BD583" s="223"/>
      <c r="BE583" s="223"/>
      <c r="BF583" s="223">
        <v>40000000</v>
      </c>
      <c r="BG583" s="223"/>
    </row>
    <row r="584" spans="1:59" s="234" customFormat="1" ht="78" hidden="1" x14ac:dyDescent="0.3">
      <c r="A584" s="213">
        <v>581</v>
      </c>
      <c r="B584" s="230" t="str">
        <f>[4]LT!E$7</f>
        <v>LT5. GESTIÓN TERRITORIAL COMPARTIDA PARA UNA BUENA GOBERNANZA</v>
      </c>
      <c r="C584" s="220" t="str">
        <f>[4]LA!F$24</f>
        <v>LA505. DESCENTRALIZACIÓN Y DESARROLLO TERRITORIAL</v>
      </c>
      <c r="D584" s="220" t="str">
        <f>[4]Pg!$F$60</f>
        <v>Pg50502. Gobernanza Territorial Estratégica</v>
      </c>
      <c r="E584" s="220" t="s">
        <v>5172</v>
      </c>
      <c r="F584" s="220" t="s">
        <v>5330</v>
      </c>
      <c r="G584" s="220" t="s">
        <v>1802</v>
      </c>
      <c r="H584" s="220" t="s">
        <v>4960</v>
      </c>
      <c r="I584" s="220" t="s">
        <v>322</v>
      </c>
      <c r="J584" s="220" t="s">
        <v>5388</v>
      </c>
      <c r="K584" s="220" t="s">
        <v>85</v>
      </c>
      <c r="L584" s="221">
        <v>5</v>
      </c>
      <c r="M584" s="221">
        <v>2019</v>
      </c>
      <c r="N584" s="221">
        <v>7</v>
      </c>
      <c r="O584" s="221">
        <v>2</v>
      </c>
      <c r="P584" s="221">
        <v>3</v>
      </c>
      <c r="Q584" s="221">
        <v>5</v>
      </c>
      <c r="R584" s="222">
        <v>7</v>
      </c>
      <c r="S584" s="223">
        <f t="shared" si="52"/>
        <v>226156835</v>
      </c>
      <c r="T584" s="223">
        <f t="shared" si="50"/>
        <v>54057600</v>
      </c>
      <c r="U584" s="223">
        <v>54057600</v>
      </c>
      <c r="V584" s="223"/>
      <c r="W584" s="223"/>
      <c r="X584" s="223"/>
      <c r="Y584" s="223"/>
      <c r="Z584" s="223"/>
      <c r="AA584" s="223"/>
      <c r="AB584" s="223"/>
      <c r="AC584" s="223"/>
      <c r="AD584" s="223">
        <f t="shared" si="58"/>
        <v>55679328</v>
      </c>
      <c r="AE584" s="223">
        <v>55679328</v>
      </c>
      <c r="AF584" s="223"/>
      <c r="AG584" s="223"/>
      <c r="AH584" s="223"/>
      <c r="AI584" s="223"/>
      <c r="AJ584" s="223"/>
      <c r="AK584" s="223"/>
      <c r="AL584" s="223"/>
      <c r="AM584" s="223"/>
      <c r="AN584" s="223">
        <f t="shared" si="51"/>
        <v>57349708</v>
      </c>
      <c r="AO584" s="223"/>
      <c r="AP584" s="223"/>
      <c r="AQ584" s="223"/>
      <c r="AR584" s="223"/>
      <c r="AS584" s="223"/>
      <c r="AT584" s="223"/>
      <c r="AU584" s="223"/>
      <c r="AV584" s="223">
        <v>57349708</v>
      </c>
      <c r="AW584" s="223"/>
      <c r="AX584" s="223">
        <f t="shared" si="53"/>
        <v>59070199</v>
      </c>
      <c r="AY584" s="223"/>
      <c r="AZ584" s="223"/>
      <c r="BA584" s="223"/>
      <c r="BB584" s="223"/>
      <c r="BC584" s="223"/>
      <c r="BD584" s="223"/>
      <c r="BE584" s="223"/>
      <c r="BF584" s="223">
        <v>59070199</v>
      </c>
      <c r="BG584" s="223"/>
    </row>
    <row r="585" spans="1:59" s="234" customFormat="1" ht="52" hidden="1" x14ac:dyDescent="0.3">
      <c r="A585" s="213">
        <v>582</v>
      </c>
      <c r="B585" s="230" t="str">
        <f>[4]LT!E$7</f>
        <v>LT5. GESTIÓN TERRITORIAL COMPARTIDA PARA UNA BUENA GOBERNANZA</v>
      </c>
      <c r="C585" s="220" t="str">
        <f>[4]LA!F$24</f>
        <v>LA505. DESCENTRALIZACIÓN Y DESARROLLO TERRITORIAL</v>
      </c>
      <c r="D585" s="220" t="str">
        <f>[4]Pg!$F$60</f>
        <v>Pg50502. Gobernanza Territorial Estratégica</v>
      </c>
      <c r="E585" s="220" t="s">
        <v>5172</v>
      </c>
      <c r="F585" s="220" t="s">
        <v>5330</v>
      </c>
      <c r="G585" s="220" t="s">
        <v>1057</v>
      </c>
      <c r="H585" s="220" t="s">
        <v>4961</v>
      </c>
      <c r="I585" s="220" t="s">
        <v>342</v>
      </c>
      <c r="J585" s="220"/>
      <c r="K585" s="220" t="s">
        <v>77</v>
      </c>
      <c r="L585" s="221">
        <v>42</v>
      </c>
      <c r="M585" s="221">
        <v>2019</v>
      </c>
      <c r="N585" s="221">
        <v>42</v>
      </c>
      <c r="O585" s="221">
        <v>42</v>
      </c>
      <c r="P585" s="221">
        <v>42</v>
      </c>
      <c r="Q585" s="221">
        <v>42</v>
      </c>
      <c r="R585" s="222">
        <v>42</v>
      </c>
      <c r="S585" s="223">
        <f t="shared" si="52"/>
        <v>1641611336</v>
      </c>
      <c r="T585" s="223">
        <f t="shared" si="50"/>
        <v>410402834</v>
      </c>
      <c r="U585" s="223"/>
      <c r="V585" s="223"/>
      <c r="W585" s="223"/>
      <c r="X585" s="223"/>
      <c r="Y585" s="223"/>
      <c r="Z585" s="223"/>
      <c r="AA585" s="223"/>
      <c r="AB585" s="223">
        <v>410402834</v>
      </c>
      <c r="AC585" s="223"/>
      <c r="AD585" s="223">
        <f t="shared" si="58"/>
        <v>410402834</v>
      </c>
      <c r="AE585" s="223">
        <v>81560000</v>
      </c>
      <c r="AF585" s="223"/>
      <c r="AG585" s="223"/>
      <c r="AH585" s="223"/>
      <c r="AI585" s="223"/>
      <c r="AJ585" s="223"/>
      <c r="AK585" s="223"/>
      <c r="AL585" s="223">
        <f>410402834-81560000</f>
        <v>328842834</v>
      </c>
      <c r="AM585" s="223"/>
      <c r="AN585" s="223">
        <f t="shared" si="51"/>
        <v>410402834</v>
      </c>
      <c r="AO585" s="223"/>
      <c r="AP585" s="223"/>
      <c r="AQ585" s="223"/>
      <c r="AR585" s="223"/>
      <c r="AS585" s="223"/>
      <c r="AT585" s="223"/>
      <c r="AU585" s="223"/>
      <c r="AV585" s="223">
        <v>410402834</v>
      </c>
      <c r="AW585" s="223"/>
      <c r="AX585" s="223">
        <f t="shared" si="53"/>
        <v>410402834</v>
      </c>
      <c r="AY585" s="223"/>
      <c r="AZ585" s="223"/>
      <c r="BA585" s="223"/>
      <c r="BB585" s="223"/>
      <c r="BC585" s="223"/>
      <c r="BD585" s="223"/>
      <c r="BE585" s="223"/>
      <c r="BF585" s="223">
        <v>410402834</v>
      </c>
      <c r="BG585" s="223"/>
    </row>
    <row r="586" spans="1:59" s="234" customFormat="1" ht="52" hidden="1" x14ac:dyDescent="0.3">
      <c r="A586" s="213">
        <v>583</v>
      </c>
      <c r="B586" s="230" t="str">
        <f>[4]LT!E$7</f>
        <v>LT5. GESTIÓN TERRITORIAL COMPARTIDA PARA UNA BUENA GOBERNANZA</v>
      </c>
      <c r="C586" s="220" t="str">
        <f>[4]LA!F$24</f>
        <v>LA505. DESCENTRALIZACIÓN Y DESARROLLO TERRITORIAL</v>
      </c>
      <c r="D586" s="220" t="str">
        <f>[4]Pg!$F$60</f>
        <v>Pg50502. Gobernanza Territorial Estratégica</v>
      </c>
      <c r="E586" s="220" t="s">
        <v>5172</v>
      </c>
      <c r="F586" s="220" t="s">
        <v>5330</v>
      </c>
      <c r="G586" s="220" t="s">
        <v>1804</v>
      </c>
      <c r="H586" s="220" t="s">
        <v>4962</v>
      </c>
      <c r="I586" s="220" t="s">
        <v>342</v>
      </c>
      <c r="J586" s="220"/>
      <c r="K586" s="220" t="s">
        <v>77</v>
      </c>
      <c r="L586" s="221">
        <v>42</v>
      </c>
      <c r="M586" s="221">
        <v>2019</v>
      </c>
      <c r="N586" s="221">
        <v>42</v>
      </c>
      <c r="O586" s="221">
        <v>42</v>
      </c>
      <c r="P586" s="221">
        <v>42</v>
      </c>
      <c r="Q586" s="221">
        <v>42</v>
      </c>
      <c r="R586" s="222">
        <v>42</v>
      </c>
      <c r="S586" s="223">
        <f t="shared" si="52"/>
        <v>2017479410</v>
      </c>
      <c r="T586" s="223">
        <f t="shared" ref="T586:T649" si="59">SUM(U586:AC586)</f>
        <v>517479410</v>
      </c>
      <c r="U586" s="223">
        <v>167479410</v>
      </c>
      <c r="V586" s="223"/>
      <c r="W586" s="223"/>
      <c r="X586" s="223"/>
      <c r="Y586" s="223"/>
      <c r="Z586" s="223"/>
      <c r="AA586" s="223"/>
      <c r="AB586" s="223">
        <v>350000000</v>
      </c>
      <c r="AC586" s="223"/>
      <c r="AD586" s="223">
        <f t="shared" si="58"/>
        <v>500000000</v>
      </c>
      <c r="AE586" s="223"/>
      <c r="AF586" s="223"/>
      <c r="AG586" s="223"/>
      <c r="AH586" s="223"/>
      <c r="AI586" s="223"/>
      <c r="AJ586" s="223"/>
      <c r="AK586" s="223"/>
      <c r="AL586" s="223">
        <v>500000000</v>
      </c>
      <c r="AM586" s="223"/>
      <c r="AN586" s="223">
        <f t="shared" ref="AN586:AN649" si="60">SUM(AO586:AW586)</f>
        <v>500000000</v>
      </c>
      <c r="AO586" s="223"/>
      <c r="AP586" s="223"/>
      <c r="AQ586" s="223"/>
      <c r="AR586" s="223"/>
      <c r="AS586" s="223"/>
      <c r="AT586" s="223"/>
      <c r="AU586" s="223"/>
      <c r="AV586" s="223">
        <v>500000000</v>
      </c>
      <c r="AW586" s="223"/>
      <c r="AX586" s="223">
        <f t="shared" si="53"/>
        <v>500000000</v>
      </c>
      <c r="AY586" s="223"/>
      <c r="AZ586" s="223"/>
      <c r="BA586" s="223"/>
      <c r="BB586" s="223"/>
      <c r="BC586" s="223"/>
      <c r="BD586" s="223"/>
      <c r="BE586" s="223"/>
      <c r="BF586" s="223">
        <v>500000000</v>
      </c>
      <c r="BG586" s="223"/>
    </row>
    <row r="587" spans="1:59" s="234" customFormat="1" ht="52" hidden="1" x14ac:dyDescent="0.3">
      <c r="A587" s="213">
        <v>584</v>
      </c>
      <c r="B587" s="230" t="str">
        <f>[4]LT!E$7</f>
        <v>LT5. GESTIÓN TERRITORIAL COMPARTIDA PARA UNA BUENA GOBERNANZA</v>
      </c>
      <c r="C587" s="220" t="str">
        <f>[4]LA!F$24</f>
        <v>LA505. DESCENTRALIZACIÓN Y DESARROLLO TERRITORIAL</v>
      </c>
      <c r="D587" s="220" t="str">
        <f>[4]Pg!$F$60</f>
        <v>Pg50502. Gobernanza Territorial Estratégica</v>
      </c>
      <c r="E587" s="220" t="s">
        <v>5172</v>
      </c>
      <c r="F587" s="220" t="s">
        <v>5330</v>
      </c>
      <c r="G587" s="220" t="s">
        <v>1805</v>
      </c>
      <c r="H587" s="220" t="s">
        <v>4963</v>
      </c>
      <c r="I587" s="220" t="s">
        <v>322</v>
      </c>
      <c r="J587" s="220" t="s">
        <v>5389</v>
      </c>
      <c r="K587" s="220" t="s">
        <v>77</v>
      </c>
      <c r="L587" s="221">
        <v>42</v>
      </c>
      <c r="M587" s="221">
        <v>2019</v>
      </c>
      <c r="N587" s="221">
        <v>42</v>
      </c>
      <c r="O587" s="221">
        <v>42</v>
      </c>
      <c r="P587" s="221">
        <v>42</v>
      </c>
      <c r="Q587" s="221">
        <v>42</v>
      </c>
      <c r="R587" s="222">
        <v>42</v>
      </c>
      <c r="S587" s="223">
        <f t="shared" ref="S587:S650" si="61">SUM(T587,AD587,AN587,AX587)</f>
        <v>210000000</v>
      </c>
      <c r="T587" s="223">
        <f t="shared" si="59"/>
        <v>45000000</v>
      </c>
      <c r="U587" s="223">
        <v>45000000</v>
      </c>
      <c r="V587" s="223"/>
      <c r="W587" s="223"/>
      <c r="X587" s="223"/>
      <c r="Y587" s="223"/>
      <c r="Z587" s="223"/>
      <c r="AA587" s="223"/>
      <c r="AB587" s="223"/>
      <c r="AC587" s="223"/>
      <c r="AD587" s="223">
        <f t="shared" si="58"/>
        <v>50000000</v>
      </c>
      <c r="AE587" s="223">
        <v>50000000</v>
      </c>
      <c r="AF587" s="223"/>
      <c r="AG587" s="223"/>
      <c r="AH587" s="223"/>
      <c r="AI587" s="223"/>
      <c r="AJ587" s="223"/>
      <c r="AK587" s="223"/>
      <c r="AL587" s="223"/>
      <c r="AM587" s="223"/>
      <c r="AN587" s="223">
        <f t="shared" si="60"/>
        <v>55000000</v>
      </c>
      <c r="AO587" s="223"/>
      <c r="AP587" s="223"/>
      <c r="AQ587" s="223"/>
      <c r="AR587" s="223"/>
      <c r="AS587" s="223"/>
      <c r="AT587" s="223"/>
      <c r="AU587" s="223"/>
      <c r="AV587" s="223">
        <v>55000000</v>
      </c>
      <c r="AW587" s="223"/>
      <c r="AX587" s="223">
        <f t="shared" si="53"/>
        <v>60000000</v>
      </c>
      <c r="AY587" s="223"/>
      <c r="AZ587" s="223"/>
      <c r="BA587" s="223"/>
      <c r="BB587" s="223"/>
      <c r="BC587" s="223"/>
      <c r="BD587" s="223"/>
      <c r="BE587" s="223"/>
      <c r="BF587" s="223">
        <v>60000000</v>
      </c>
      <c r="BG587" s="223"/>
    </row>
    <row r="588" spans="1:59" s="234" customFormat="1" ht="52" hidden="1" x14ac:dyDescent="0.3">
      <c r="A588" s="213">
        <v>585</v>
      </c>
      <c r="B588" s="230" t="str">
        <f>[4]LT!E$7</f>
        <v>LT5. GESTIÓN TERRITORIAL COMPARTIDA PARA UNA BUENA GOBERNANZA</v>
      </c>
      <c r="C588" s="220" t="str">
        <f>[4]LA!F$24</f>
        <v>LA505. DESCENTRALIZACIÓN Y DESARROLLO TERRITORIAL</v>
      </c>
      <c r="D588" s="220" t="str">
        <f>[4]Pg!$F$60</f>
        <v>Pg50502. Gobernanza Territorial Estratégica</v>
      </c>
      <c r="E588" s="220" t="s">
        <v>5172</v>
      </c>
      <c r="F588" s="220" t="s">
        <v>5330</v>
      </c>
      <c r="G588" s="220" t="s">
        <v>1060</v>
      </c>
      <c r="H588" s="220" t="s">
        <v>4964</v>
      </c>
      <c r="I588" s="220" t="s">
        <v>1061</v>
      </c>
      <c r="J588" s="220"/>
      <c r="K588" s="220" t="s">
        <v>85</v>
      </c>
      <c r="L588" s="221">
        <v>0</v>
      </c>
      <c r="M588" s="221">
        <v>2019</v>
      </c>
      <c r="N588" s="224">
        <v>1</v>
      </c>
      <c r="O588" s="221">
        <v>100</v>
      </c>
      <c r="P588" s="221">
        <v>100</v>
      </c>
      <c r="Q588" s="221">
        <v>100</v>
      </c>
      <c r="R588" s="222">
        <v>100</v>
      </c>
      <c r="S588" s="223">
        <f t="shared" si="61"/>
        <v>5273776400</v>
      </c>
      <c r="T588" s="223">
        <f t="shared" si="59"/>
        <v>140000000</v>
      </c>
      <c r="U588" s="223">
        <v>140000000</v>
      </c>
      <c r="V588" s="223"/>
      <c r="W588" s="223"/>
      <c r="X588" s="223"/>
      <c r="Y588" s="223"/>
      <c r="Z588" s="223"/>
      <c r="AA588" s="223"/>
      <c r="AB588" s="223"/>
      <c r="AC588" s="223"/>
      <c r="AD588" s="223">
        <f t="shared" si="58"/>
        <v>5041200000</v>
      </c>
      <c r="AE588" s="223">
        <v>41200000</v>
      </c>
      <c r="AF588" s="223"/>
      <c r="AG588" s="223"/>
      <c r="AH588" s="223"/>
      <c r="AI588" s="223"/>
      <c r="AJ588" s="223"/>
      <c r="AK588" s="223"/>
      <c r="AL588" s="223">
        <v>5000000000</v>
      </c>
      <c r="AM588" s="223"/>
      <c r="AN588" s="223">
        <f t="shared" si="60"/>
        <v>44084000</v>
      </c>
      <c r="AO588" s="223">
        <v>44084000</v>
      </c>
      <c r="AP588" s="223"/>
      <c r="AQ588" s="223"/>
      <c r="AR588" s="223"/>
      <c r="AS588" s="223"/>
      <c r="AT588" s="223"/>
      <c r="AU588" s="223"/>
      <c r="AV588" s="223"/>
      <c r="AW588" s="223"/>
      <c r="AX588" s="223">
        <f t="shared" si="53"/>
        <v>48492400.000000007</v>
      </c>
      <c r="AY588" s="223">
        <v>48492400.000000007</v>
      </c>
      <c r="AZ588" s="223"/>
      <c r="BA588" s="223"/>
      <c r="BB588" s="223"/>
      <c r="BC588" s="223"/>
      <c r="BD588" s="223"/>
      <c r="BE588" s="223"/>
      <c r="BF588" s="223"/>
      <c r="BG588" s="223"/>
    </row>
    <row r="589" spans="1:59" s="234" customFormat="1" ht="52" hidden="1" x14ac:dyDescent="0.3">
      <c r="A589" s="213">
        <v>586</v>
      </c>
      <c r="B589" s="230" t="str">
        <f>[4]LT!E$7</f>
        <v>LT5. GESTIÓN TERRITORIAL COMPARTIDA PARA UNA BUENA GOBERNANZA</v>
      </c>
      <c r="C589" s="220" t="str">
        <f>[4]LA!F$24</f>
        <v>LA505. DESCENTRALIZACIÓN Y DESARROLLO TERRITORIAL</v>
      </c>
      <c r="D589" s="220" t="str">
        <f>[4]Pg!$F$60</f>
        <v>Pg50502. Gobernanza Territorial Estratégica</v>
      </c>
      <c r="E589" s="220" t="s">
        <v>5172</v>
      </c>
      <c r="F589" s="220" t="s">
        <v>5330</v>
      </c>
      <c r="G589" s="220" t="s">
        <v>1532</v>
      </c>
      <c r="H589" s="220" t="s">
        <v>4965</v>
      </c>
      <c r="I589" s="220" t="s">
        <v>322</v>
      </c>
      <c r="J589" s="220" t="s">
        <v>5389</v>
      </c>
      <c r="K589" s="220" t="s">
        <v>85</v>
      </c>
      <c r="L589" s="221">
        <v>0</v>
      </c>
      <c r="M589" s="221">
        <v>2019</v>
      </c>
      <c r="N589" s="221">
        <v>1</v>
      </c>
      <c r="O589" s="221">
        <v>1</v>
      </c>
      <c r="P589" s="221">
        <v>1</v>
      </c>
      <c r="Q589" s="221">
        <v>1</v>
      </c>
      <c r="R589" s="222">
        <v>1</v>
      </c>
      <c r="S589" s="223">
        <f t="shared" si="61"/>
        <v>144220000</v>
      </c>
      <c r="T589" s="223">
        <f t="shared" si="59"/>
        <v>32000000</v>
      </c>
      <c r="U589" s="223">
        <v>32000000</v>
      </c>
      <c r="V589" s="223"/>
      <c r="W589" s="223"/>
      <c r="X589" s="223"/>
      <c r="Y589" s="223"/>
      <c r="Z589" s="223"/>
      <c r="AA589" s="223"/>
      <c r="AB589" s="223"/>
      <c r="AC589" s="223"/>
      <c r="AD589" s="223">
        <f t="shared" si="58"/>
        <v>35220000</v>
      </c>
      <c r="AE589" s="223">
        <v>35220000</v>
      </c>
      <c r="AF589" s="223"/>
      <c r="AG589" s="223"/>
      <c r="AH589" s="223"/>
      <c r="AI589" s="223"/>
      <c r="AJ589" s="223"/>
      <c r="AK589" s="223"/>
      <c r="AL589" s="223"/>
      <c r="AM589" s="223"/>
      <c r="AN589" s="223">
        <f t="shared" si="60"/>
        <v>37000000</v>
      </c>
      <c r="AO589" s="223"/>
      <c r="AP589" s="223"/>
      <c r="AQ589" s="223"/>
      <c r="AR589" s="223"/>
      <c r="AS589" s="223"/>
      <c r="AT589" s="223"/>
      <c r="AU589" s="223"/>
      <c r="AV589" s="223">
        <v>37000000</v>
      </c>
      <c r="AW589" s="223"/>
      <c r="AX589" s="223">
        <f t="shared" si="53"/>
        <v>40000000</v>
      </c>
      <c r="AY589" s="223"/>
      <c r="AZ589" s="223"/>
      <c r="BA589" s="223"/>
      <c r="BB589" s="223"/>
      <c r="BC589" s="223"/>
      <c r="BD589" s="223"/>
      <c r="BE589" s="223"/>
      <c r="BF589" s="223">
        <v>40000000</v>
      </c>
      <c r="BG589" s="223"/>
    </row>
    <row r="590" spans="1:59" s="234" customFormat="1" ht="52" hidden="1" x14ac:dyDescent="0.3">
      <c r="A590" s="213">
        <v>587</v>
      </c>
      <c r="B590" s="230" t="str">
        <f>[4]LT!E$7</f>
        <v>LT5. GESTIÓN TERRITORIAL COMPARTIDA PARA UNA BUENA GOBERNANZA</v>
      </c>
      <c r="C590" s="220" t="str">
        <f>[4]LA!F$24</f>
        <v>LA505. DESCENTRALIZACIÓN Y DESARROLLO TERRITORIAL</v>
      </c>
      <c r="D590" s="220" t="str">
        <f>[4]Pg!$F$60</f>
        <v>Pg50502. Gobernanza Territorial Estratégica</v>
      </c>
      <c r="E590" s="220" t="s">
        <v>5172</v>
      </c>
      <c r="F590" s="220" t="s">
        <v>5330</v>
      </c>
      <c r="G590" s="220" t="s">
        <v>1794</v>
      </c>
      <c r="H590" s="220" t="s">
        <v>4966</v>
      </c>
      <c r="I590" s="220" t="s">
        <v>322</v>
      </c>
      <c r="J590" s="220" t="s">
        <v>5389</v>
      </c>
      <c r="K590" s="220" t="s">
        <v>85</v>
      </c>
      <c r="L590" s="221">
        <v>0</v>
      </c>
      <c r="M590" s="221">
        <v>2019</v>
      </c>
      <c r="N590" s="221">
        <v>10</v>
      </c>
      <c r="O590" s="221">
        <v>10</v>
      </c>
      <c r="P590" s="221">
        <v>10</v>
      </c>
      <c r="Q590" s="221">
        <v>10</v>
      </c>
      <c r="R590" s="222">
        <v>10</v>
      </c>
      <c r="S590" s="223">
        <f t="shared" si="61"/>
        <v>2257563869</v>
      </c>
      <c r="T590" s="223">
        <f t="shared" si="59"/>
        <v>61998400</v>
      </c>
      <c r="U590" s="223"/>
      <c r="V590" s="223"/>
      <c r="W590" s="223"/>
      <c r="X590" s="223"/>
      <c r="Y590" s="223"/>
      <c r="Z590" s="223"/>
      <c r="AA590" s="223"/>
      <c r="AB590" s="223">
        <v>61998400</v>
      </c>
      <c r="AC590" s="223"/>
      <c r="AD590" s="223">
        <f t="shared" si="58"/>
        <v>148058352</v>
      </c>
      <c r="AE590" s="223"/>
      <c r="AF590" s="223"/>
      <c r="AG590" s="223"/>
      <c r="AH590" s="223"/>
      <c r="AI590" s="223"/>
      <c r="AJ590" s="223"/>
      <c r="AK590" s="223"/>
      <c r="AL590" s="223">
        <v>148058352</v>
      </c>
      <c r="AM590" s="223"/>
      <c r="AN590" s="223">
        <f t="shared" si="60"/>
        <v>162622437</v>
      </c>
      <c r="AO590" s="223"/>
      <c r="AP590" s="223"/>
      <c r="AQ590" s="223"/>
      <c r="AR590" s="223"/>
      <c r="AS590" s="223"/>
      <c r="AT590" s="223"/>
      <c r="AU590" s="223"/>
      <c r="AV590" s="223">
        <v>162622437</v>
      </c>
      <c r="AW590" s="223"/>
      <c r="AX590" s="223">
        <f t="shared" si="53"/>
        <v>1884884680</v>
      </c>
      <c r="AY590" s="223"/>
      <c r="AZ590" s="223"/>
      <c r="BA590" s="223"/>
      <c r="BB590" s="223"/>
      <c r="BC590" s="223"/>
      <c r="BD590" s="223"/>
      <c r="BE590" s="223"/>
      <c r="BF590" s="223">
        <v>1884884680</v>
      </c>
      <c r="BG590" s="223"/>
    </row>
    <row r="591" spans="1:59" s="234" customFormat="1" ht="52" hidden="1" x14ac:dyDescent="0.3">
      <c r="A591" s="213">
        <v>588</v>
      </c>
      <c r="B591" s="230" t="str">
        <f>[4]LT!E$7</f>
        <v>LT5. GESTIÓN TERRITORIAL COMPARTIDA PARA UNA BUENA GOBERNANZA</v>
      </c>
      <c r="C591" s="220" t="str">
        <f>[4]LA!F$24</f>
        <v>LA505. DESCENTRALIZACIÓN Y DESARROLLO TERRITORIAL</v>
      </c>
      <c r="D591" s="220" t="str">
        <f>[4]Pg!$F$60</f>
        <v>Pg50502. Gobernanza Territorial Estratégica</v>
      </c>
      <c r="E591" s="220" t="s">
        <v>5172</v>
      </c>
      <c r="F591" s="220" t="s">
        <v>5330</v>
      </c>
      <c r="G591" s="220" t="s">
        <v>1794</v>
      </c>
      <c r="H591" s="220" t="s">
        <v>4967</v>
      </c>
      <c r="I591" s="220" t="s">
        <v>322</v>
      </c>
      <c r="J591" s="220" t="s">
        <v>5389</v>
      </c>
      <c r="K591" s="220" t="s">
        <v>85</v>
      </c>
      <c r="L591" s="221">
        <v>2</v>
      </c>
      <c r="M591" s="221">
        <v>2019</v>
      </c>
      <c r="N591" s="221">
        <v>2</v>
      </c>
      <c r="O591" s="221">
        <v>2</v>
      </c>
      <c r="P591" s="221">
        <v>2</v>
      </c>
      <c r="Q591" s="221">
        <v>2</v>
      </c>
      <c r="R591" s="221">
        <v>2</v>
      </c>
      <c r="S591" s="223">
        <f t="shared" si="61"/>
        <v>120000000</v>
      </c>
      <c r="T591" s="223">
        <f t="shared" si="59"/>
        <v>30000000</v>
      </c>
      <c r="U591" s="223"/>
      <c r="V591" s="223"/>
      <c r="W591" s="223"/>
      <c r="X591" s="223"/>
      <c r="Y591" s="223"/>
      <c r="Z591" s="223"/>
      <c r="AA591" s="223"/>
      <c r="AB591" s="223">
        <v>30000000</v>
      </c>
      <c r="AC591" s="223"/>
      <c r="AD591" s="223">
        <f t="shared" si="58"/>
        <v>30000000</v>
      </c>
      <c r="AE591" s="223"/>
      <c r="AF591" s="223"/>
      <c r="AG591" s="223"/>
      <c r="AH591" s="223"/>
      <c r="AI591" s="223"/>
      <c r="AJ591" s="223"/>
      <c r="AK591" s="223"/>
      <c r="AL591" s="223">
        <v>30000000</v>
      </c>
      <c r="AM591" s="223"/>
      <c r="AN591" s="223">
        <f t="shared" si="60"/>
        <v>30000000</v>
      </c>
      <c r="AO591" s="223"/>
      <c r="AP591" s="223"/>
      <c r="AQ591" s="223"/>
      <c r="AR591" s="223"/>
      <c r="AS591" s="223"/>
      <c r="AT591" s="223"/>
      <c r="AU591" s="223"/>
      <c r="AV591" s="223">
        <v>30000000</v>
      </c>
      <c r="AW591" s="223"/>
      <c r="AX591" s="223">
        <f t="shared" si="53"/>
        <v>30000000</v>
      </c>
      <c r="AY591" s="223"/>
      <c r="AZ591" s="223"/>
      <c r="BA591" s="223"/>
      <c r="BB591" s="223"/>
      <c r="BC591" s="223"/>
      <c r="BD591" s="223"/>
      <c r="BE591" s="223"/>
      <c r="BF591" s="223">
        <v>30000000</v>
      </c>
      <c r="BG591" s="223"/>
    </row>
    <row r="592" spans="1:59" s="234" customFormat="1" ht="52" hidden="1" x14ac:dyDescent="0.3">
      <c r="A592" s="213">
        <v>589</v>
      </c>
      <c r="B592" s="230" t="str">
        <f>[4]LT!E$7</f>
        <v>LT5. GESTIÓN TERRITORIAL COMPARTIDA PARA UNA BUENA GOBERNANZA</v>
      </c>
      <c r="C592" s="220" t="str">
        <f>[4]LA!F$24</f>
        <v>LA505. DESCENTRALIZACIÓN Y DESARROLLO TERRITORIAL</v>
      </c>
      <c r="D592" s="220" t="str">
        <f>[4]Pg!$F$60</f>
        <v>Pg50502. Gobernanza Territorial Estratégica</v>
      </c>
      <c r="E592" s="220" t="s">
        <v>5172</v>
      </c>
      <c r="F592" s="220" t="s">
        <v>5330</v>
      </c>
      <c r="G592" s="220" t="s">
        <v>1534</v>
      </c>
      <c r="H592" s="220" t="s">
        <v>4968</v>
      </c>
      <c r="I592" s="220" t="s">
        <v>322</v>
      </c>
      <c r="J592" s="220" t="s">
        <v>5389</v>
      </c>
      <c r="K592" s="220" t="s">
        <v>85</v>
      </c>
      <c r="L592" s="221">
        <v>17</v>
      </c>
      <c r="M592" s="221">
        <v>2019</v>
      </c>
      <c r="N592" s="221">
        <v>17</v>
      </c>
      <c r="O592" s="221">
        <v>17</v>
      </c>
      <c r="P592" s="221">
        <v>17</v>
      </c>
      <c r="Q592" s="221">
        <v>17</v>
      </c>
      <c r="R592" s="222">
        <v>17</v>
      </c>
      <c r="S592" s="223">
        <f t="shared" si="61"/>
        <v>120000000</v>
      </c>
      <c r="T592" s="223">
        <f t="shared" si="59"/>
        <v>30000000</v>
      </c>
      <c r="U592" s="223"/>
      <c r="V592" s="223"/>
      <c r="W592" s="223"/>
      <c r="X592" s="223"/>
      <c r="Y592" s="223"/>
      <c r="Z592" s="223"/>
      <c r="AA592" s="223"/>
      <c r="AB592" s="223">
        <v>30000000</v>
      </c>
      <c r="AC592" s="223"/>
      <c r="AD592" s="223">
        <f t="shared" si="58"/>
        <v>30000000</v>
      </c>
      <c r="AE592" s="223"/>
      <c r="AF592" s="223"/>
      <c r="AG592" s="223"/>
      <c r="AH592" s="223"/>
      <c r="AI592" s="223"/>
      <c r="AJ592" s="223"/>
      <c r="AK592" s="223"/>
      <c r="AL592" s="223">
        <v>30000000</v>
      </c>
      <c r="AM592" s="223"/>
      <c r="AN592" s="223">
        <f t="shared" si="60"/>
        <v>30000000</v>
      </c>
      <c r="AO592" s="223"/>
      <c r="AP592" s="223"/>
      <c r="AQ592" s="223"/>
      <c r="AR592" s="223"/>
      <c r="AS592" s="223"/>
      <c r="AT592" s="223"/>
      <c r="AU592" s="223"/>
      <c r="AV592" s="223">
        <v>30000000</v>
      </c>
      <c r="AW592" s="223"/>
      <c r="AX592" s="223">
        <f t="shared" si="53"/>
        <v>30000000</v>
      </c>
      <c r="AY592" s="223"/>
      <c r="AZ592" s="223"/>
      <c r="BA592" s="223"/>
      <c r="BB592" s="223"/>
      <c r="BC592" s="223"/>
      <c r="BD592" s="223"/>
      <c r="BE592" s="223"/>
      <c r="BF592" s="223">
        <v>30000000</v>
      </c>
      <c r="BG592" s="223"/>
    </row>
    <row r="593" spans="1:59" s="234" customFormat="1" ht="65" hidden="1" x14ac:dyDescent="0.3">
      <c r="A593" s="213">
        <v>590</v>
      </c>
      <c r="B593" s="230" t="str">
        <f>[4]LT!E$7</f>
        <v>LT5. GESTIÓN TERRITORIAL COMPARTIDA PARA UNA BUENA GOBERNANZA</v>
      </c>
      <c r="C593" s="220" t="str">
        <f>[4]LA!F$24</f>
        <v>LA505. DESCENTRALIZACIÓN Y DESARROLLO TERRITORIAL</v>
      </c>
      <c r="D593" s="220" t="str">
        <f>[4]Pg!$F$60</f>
        <v>Pg50502. Gobernanza Territorial Estratégica</v>
      </c>
      <c r="E593" s="220" t="s">
        <v>5174</v>
      </c>
      <c r="F593" s="220" t="s">
        <v>5331</v>
      </c>
      <c r="G593" s="220" t="s">
        <v>1063</v>
      </c>
      <c r="H593" s="220" t="s">
        <v>4969</v>
      </c>
      <c r="I593" s="220" t="s">
        <v>141</v>
      </c>
      <c r="J593" s="220"/>
      <c r="K593" s="220" t="s">
        <v>1064</v>
      </c>
      <c r="L593" s="221">
        <v>6</v>
      </c>
      <c r="M593" s="221">
        <v>2019</v>
      </c>
      <c r="N593" s="221">
        <v>6</v>
      </c>
      <c r="O593" s="221">
        <v>6</v>
      </c>
      <c r="P593" s="221">
        <v>6</v>
      </c>
      <c r="Q593" s="221">
        <v>6</v>
      </c>
      <c r="R593" s="222">
        <v>6</v>
      </c>
      <c r="S593" s="223">
        <f t="shared" si="61"/>
        <v>246100000</v>
      </c>
      <c r="T593" s="223">
        <f t="shared" si="59"/>
        <v>30000000</v>
      </c>
      <c r="U593" s="223">
        <v>30000000</v>
      </c>
      <c r="V593" s="223"/>
      <c r="W593" s="223"/>
      <c r="X593" s="223"/>
      <c r="Y593" s="223"/>
      <c r="Z593" s="223"/>
      <c r="AA593" s="223"/>
      <c r="AB593" s="223"/>
      <c r="AC593" s="223"/>
      <c r="AD593" s="223">
        <f t="shared" si="58"/>
        <v>70000000</v>
      </c>
      <c r="AE593" s="223">
        <v>70000000</v>
      </c>
      <c r="AF593" s="223"/>
      <c r="AG593" s="223"/>
      <c r="AH593" s="223"/>
      <c r="AI593" s="223"/>
      <c r="AJ593" s="223"/>
      <c r="AK593" s="223"/>
      <c r="AL593" s="223"/>
      <c r="AM593" s="223"/>
      <c r="AN593" s="223">
        <f t="shared" si="60"/>
        <v>72100000</v>
      </c>
      <c r="AO593" s="223">
        <v>72100000</v>
      </c>
      <c r="AP593" s="223"/>
      <c r="AQ593" s="223"/>
      <c r="AR593" s="223"/>
      <c r="AS593" s="223"/>
      <c r="AT593" s="223"/>
      <c r="AU593" s="223"/>
      <c r="AV593" s="223"/>
      <c r="AW593" s="223"/>
      <c r="AX593" s="223">
        <f t="shared" si="53"/>
        <v>74000000</v>
      </c>
      <c r="AY593" s="223">
        <v>74000000</v>
      </c>
      <c r="AZ593" s="223"/>
      <c r="BA593" s="223"/>
      <c r="BB593" s="223"/>
      <c r="BC593" s="223"/>
      <c r="BD593" s="223"/>
      <c r="BE593" s="223"/>
      <c r="BF593" s="223">
        <v>0</v>
      </c>
      <c r="BG593" s="223"/>
    </row>
    <row r="594" spans="1:59" s="234" customFormat="1" ht="65" hidden="1" x14ac:dyDescent="0.3">
      <c r="A594" s="213">
        <v>591</v>
      </c>
      <c r="B594" s="230" t="str">
        <f>[4]LT!E$7</f>
        <v>LT5. GESTIÓN TERRITORIAL COMPARTIDA PARA UNA BUENA GOBERNANZA</v>
      </c>
      <c r="C594" s="220" t="str">
        <f>[4]LA!F$24</f>
        <v>LA505. DESCENTRALIZACIÓN Y DESARROLLO TERRITORIAL</v>
      </c>
      <c r="D594" s="220" t="str">
        <f>[4]Pg!$F$60</f>
        <v>Pg50502. Gobernanza Territorial Estratégica</v>
      </c>
      <c r="E594" s="220" t="s">
        <v>5174</v>
      </c>
      <c r="F594" s="220" t="s">
        <v>5331</v>
      </c>
      <c r="G594" s="220" t="s">
        <v>1536</v>
      </c>
      <c r="H594" s="220" t="s">
        <v>4970</v>
      </c>
      <c r="I594" s="220" t="s">
        <v>141</v>
      </c>
      <c r="J594" s="220"/>
      <c r="K594" s="220" t="s">
        <v>85</v>
      </c>
      <c r="L594" s="221">
        <v>2</v>
      </c>
      <c r="M594" s="221">
        <v>2019</v>
      </c>
      <c r="N594" s="221">
        <v>7</v>
      </c>
      <c r="O594" s="221">
        <v>1</v>
      </c>
      <c r="P594" s="221">
        <v>3</v>
      </c>
      <c r="Q594" s="221">
        <v>5</v>
      </c>
      <c r="R594" s="222">
        <v>7</v>
      </c>
      <c r="S594" s="223">
        <f t="shared" si="61"/>
        <v>91818000</v>
      </c>
      <c r="T594" s="223">
        <f t="shared" si="59"/>
        <v>30000000</v>
      </c>
      <c r="U594" s="223">
        <v>30000000</v>
      </c>
      <c r="V594" s="223"/>
      <c r="W594" s="223"/>
      <c r="X594" s="223"/>
      <c r="Y594" s="223"/>
      <c r="Z594" s="223"/>
      <c r="AA594" s="223"/>
      <c r="AB594" s="223"/>
      <c r="AC594" s="223"/>
      <c r="AD594" s="223">
        <f t="shared" si="58"/>
        <v>20000000</v>
      </c>
      <c r="AE594" s="223">
        <v>20000000</v>
      </c>
      <c r="AF594" s="223"/>
      <c r="AG594" s="223"/>
      <c r="AH594" s="223"/>
      <c r="AI594" s="223"/>
      <c r="AJ594" s="223"/>
      <c r="AK594" s="223"/>
      <c r="AL594" s="223"/>
      <c r="AM594" s="223"/>
      <c r="AN594" s="223">
        <f t="shared" si="60"/>
        <v>20600000</v>
      </c>
      <c r="AO594" s="223">
        <v>20600000</v>
      </c>
      <c r="AP594" s="223"/>
      <c r="AQ594" s="223"/>
      <c r="AR594" s="223"/>
      <c r="AS594" s="223"/>
      <c r="AT594" s="223"/>
      <c r="AU594" s="223"/>
      <c r="AV594" s="223"/>
      <c r="AW594" s="223"/>
      <c r="AX594" s="223">
        <f t="shared" si="53"/>
        <v>21218000</v>
      </c>
      <c r="AY594" s="223">
        <v>21218000</v>
      </c>
      <c r="AZ594" s="223"/>
      <c r="BA594" s="223"/>
      <c r="BB594" s="223"/>
      <c r="BC594" s="223"/>
      <c r="BD594" s="223"/>
      <c r="BE594" s="223"/>
      <c r="BF594" s="223">
        <v>0</v>
      </c>
      <c r="BG594" s="223"/>
    </row>
    <row r="595" spans="1:59" s="234" customFormat="1" ht="65" hidden="1" x14ac:dyDescent="0.3">
      <c r="A595" s="213">
        <v>592</v>
      </c>
      <c r="B595" s="230" t="str">
        <f>[4]LT!E$7</f>
        <v>LT5. GESTIÓN TERRITORIAL COMPARTIDA PARA UNA BUENA GOBERNANZA</v>
      </c>
      <c r="C595" s="220" t="str">
        <f>[4]LA!F$24</f>
        <v>LA505. DESCENTRALIZACIÓN Y DESARROLLO TERRITORIAL</v>
      </c>
      <c r="D595" s="220" t="str">
        <f>[4]Pg!$F$60</f>
        <v>Pg50502. Gobernanza Territorial Estratégica</v>
      </c>
      <c r="E595" s="220" t="s">
        <v>5174</v>
      </c>
      <c r="F595" s="220" t="s">
        <v>5331</v>
      </c>
      <c r="G595" s="220" t="s">
        <v>1065</v>
      </c>
      <c r="H595" s="220" t="s">
        <v>4971</v>
      </c>
      <c r="I595" s="220" t="s">
        <v>141</v>
      </c>
      <c r="J595" s="220"/>
      <c r="K595" s="220" t="s">
        <v>85</v>
      </c>
      <c r="L595" s="221">
        <v>0</v>
      </c>
      <c r="M595" s="221">
        <v>2019</v>
      </c>
      <c r="N595" s="221">
        <v>1</v>
      </c>
      <c r="O595" s="221">
        <v>0</v>
      </c>
      <c r="P595" s="221">
        <v>1</v>
      </c>
      <c r="Q595" s="221">
        <v>1</v>
      </c>
      <c r="R595" s="222">
        <v>1</v>
      </c>
      <c r="S595" s="223">
        <f t="shared" si="61"/>
        <v>30909000</v>
      </c>
      <c r="T595" s="223">
        <f t="shared" si="59"/>
        <v>0</v>
      </c>
      <c r="U595" s="223"/>
      <c r="V595" s="223"/>
      <c r="W595" s="223"/>
      <c r="X595" s="223"/>
      <c r="Y595" s="223"/>
      <c r="Z595" s="223"/>
      <c r="AA595" s="223"/>
      <c r="AB595" s="223"/>
      <c r="AC595" s="223"/>
      <c r="AD595" s="223">
        <f t="shared" si="58"/>
        <v>10000000</v>
      </c>
      <c r="AE595" s="223">
        <v>10000000</v>
      </c>
      <c r="AF595" s="223"/>
      <c r="AG595" s="223"/>
      <c r="AH595" s="223"/>
      <c r="AI595" s="223"/>
      <c r="AJ595" s="223"/>
      <c r="AK595" s="223"/>
      <c r="AL595" s="223"/>
      <c r="AM595" s="223"/>
      <c r="AN595" s="223">
        <f t="shared" si="60"/>
        <v>10300000</v>
      </c>
      <c r="AO595" s="223">
        <v>10300000</v>
      </c>
      <c r="AP595" s="223"/>
      <c r="AQ595" s="223"/>
      <c r="AR595" s="223"/>
      <c r="AS595" s="223"/>
      <c r="AT595" s="223"/>
      <c r="AU595" s="223"/>
      <c r="AV595" s="223"/>
      <c r="AW595" s="223"/>
      <c r="AX595" s="223">
        <f t="shared" si="53"/>
        <v>10609000</v>
      </c>
      <c r="AY595" s="223">
        <v>10609000</v>
      </c>
      <c r="AZ595" s="223"/>
      <c r="BA595" s="223"/>
      <c r="BB595" s="223"/>
      <c r="BC595" s="223"/>
      <c r="BD595" s="223"/>
      <c r="BE595" s="223"/>
      <c r="BF595" s="223">
        <v>0</v>
      </c>
      <c r="BG595" s="223"/>
    </row>
    <row r="596" spans="1:59" s="234" customFormat="1" ht="65" hidden="1" x14ac:dyDescent="0.3">
      <c r="A596" s="213">
        <v>593</v>
      </c>
      <c r="B596" s="230" t="str">
        <f>[4]LT!E$7</f>
        <v>LT5. GESTIÓN TERRITORIAL COMPARTIDA PARA UNA BUENA GOBERNANZA</v>
      </c>
      <c r="C596" s="220" t="str">
        <f>[4]LA!F$24</f>
        <v>LA505. DESCENTRALIZACIÓN Y DESARROLLO TERRITORIAL</v>
      </c>
      <c r="D596" s="220" t="str">
        <f>[4]Pg!$F$60</f>
        <v>Pg50502. Gobernanza Territorial Estratégica</v>
      </c>
      <c r="E596" s="220" t="s">
        <v>5174</v>
      </c>
      <c r="F596" s="220" t="s">
        <v>5331</v>
      </c>
      <c r="G596" s="220" t="s">
        <v>1067</v>
      </c>
      <c r="H596" s="220" t="s">
        <v>4972</v>
      </c>
      <c r="I596" s="220" t="s">
        <v>141</v>
      </c>
      <c r="J596" s="220"/>
      <c r="K596" s="220" t="s">
        <v>77</v>
      </c>
      <c r="L596" s="224">
        <v>1</v>
      </c>
      <c r="M596" s="221">
        <v>2019</v>
      </c>
      <c r="N596" s="224">
        <v>1</v>
      </c>
      <c r="O596" s="221">
        <v>100</v>
      </c>
      <c r="P596" s="221">
        <v>100</v>
      </c>
      <c r="Q596" s="221">
        <v>100</v>
      </c>
      <c r="R596" s="222">
        <v>100</v>
      </c>
      <c r="S596" s="223">
        <f t="shared" si="61"/>
        <v>2240008000</v>
      </c>
      <c r="T596" s="223">
        <f t="shared" si="59"/>
        <v>1931008000</v>
      </c>
      <c r="U596" s="223">
        <v>1931008000</v>
      </c>
      <c r="V596" s="223"/>
      <c r="W596" s="223"/>
      <c r="X596" s="223"/>
      <c r="Y596" s="223"/>
      <c r="Z596" s="223"/>
      <c r="AA596" s="223"/>
      <c r="AB596" s="223"/>
      <c r="AC596" s="223"/>
      <c r="AD596" s="223">
        <f t="shared" si="58"/>
        <v>100000000</v>
      </c>
      <c r="AE596" s="223">
        <v>100000000</v>
      </c>
      <c r="AF596" s="223"/>
      <c r="AG596" s="223"/>
      <c r="AH596" s="223"/>
      <c r="AI596" s="223"/>
      <c r="AJ596" s="223"/>
      <c r="AK596" s="223"/>
      <c r="AL596" s="223"/>
      <c r="AM596" s="223"/>
      <c r="AN596" s="223">
        <f t="shared" si="60"/>
        <v>103000000</v>
      </c>
      <c r="AO596" s="223">
        <v>103000000</v>
      </c>
      <c r="AP596" s="223"/>
      <c r="AQ596" s="223"/>
      <c r="AR596" s="223"/>
      <c r="AS596" s="223"/>
      <c r="AT596" s="223"/>
      <c r="AU596" s="223"/>
      <c r="AV596" s="223"/>
      <c r="AW596" s="223"/>
      <c r="AX596" s="223">
        <f t="shared" ref="AX596:AX659" si="62">SUM(AY596:BG596)</f>
        <v>106000000</v>
      </c>
      <c r="AY596" s="223">
        <v>106000000</v>
      </c>
      <c r="AZ596" s="223"/>
      <c r="BA596" s="223"/>
      <c r="BB596" s="223"/>
      <c r="BC596" s="223"/>
      <c r="BD596" s="223"/>
      <c r="BE596" s="223"/>
      <c r="BF596" s="223">
        <v>0</v>
      </c>
      <c r="BG596" s="223"/>
    </row>
    <row r="597" spans="1:59" s="234" customFormat="1" ht="91" hidden="1" x14ac:dyDescent="0.3">
      <c r="A597" s="213">
        <v>594</v>
      </c>
      <c r="B597" s="230" t="str">
        <f>[4]LT!E$7</f>
        <v>LT5. GESTIÓN TERRITORIAL COMPARTIDA PARA UNA BUENA GOBERNANZA</v>
      </c>
      <c r="C597" s="220" t="str">
        <f>[4]LA!F$24</f>
        <v>LA505. DESCENTRALIZACIÓN Y DESARROLLO TERRITORIAL</v>
      </c>
      <c r="D597" s="220" t="str">
        <f>[4]Pg!$F$60</f>
        <v>Pg50502. Gobernanza Territorial Estratégica</v>
      </c>
      <c r="E597" s="220" t="s">
        <v>5175</v>
      </c>
      <c r="F597" s="220" t="s">
        <v>5331</v>
      </c>
      <c r="G597" s="220" t="s">
        <v>1537</v>
      </c>
      <c r="H597" s="220" t="s">
        <v>4973</v>
      </c>
      <c r="I597" s="220" t="s">
        <v>141</v>
      </c>
      <c r="J597" s="220"/>
      <c r="K597" s="220" t="s">
        <v>85</v>
      </c>
      <c r="L597" s="221">
        <v>4</v>
      </c>
      <c r="M597" s="221">
        <v>2019</v>
      </c>
      <c r="N597" s="221">
        <v>4</v>
      </c>
      <c r="O597" s="221">
        <v>1</v>
      </c>
      <c r="P597" s="221">
        <v>2</v>
      </c>
      <c r="Q597" s="221">
        <v>3</v>
      </c>
      <c r="R597" s="222">
        <v>4</v>
      </c>
      <c r="S597" s="223">
        <f t="shared" si="61"/>
        <v>266363000</v>
      </c>
      <c r="T597" s="223">
        <f t="shared" si="59"/>
        <v>50000000</v>
      </c>
      <c r="U597" s="223">
        <v>50000000</v>
      </c>
      <c r="V597" s="223"/>
      <c r="W597" s="223"/>
      <c r="X597" s="223"/>
      <c r="Y597" s="223"/>
      <c r="Z597" s="223"/>
      <c r="AA597" s="223"/>
      <c r="AB597" s="223"/>
      <c r="AC597" s="223"/>
      <c r="AD597" s="223">
        <f t="shared" si="58"/>
        <v>70000000</v>
      </c>
      <c r="AE597" s="223">
        <v>70000000</v>
      </c>
      <c r="AF597" s="223"/>
      <c r="AG597" s="223"/>
      <c r="AH597" s="223"/>
      <c r="AI597" s="223"/>
      <c r="AJ597" s="223"/>
      <c r="AK597" s="223"/>
      <c r="AL597" s="223"/>
      <c r="AM597" s="223"/>
      <c r="AN597" s="223">
        <f t="shared" si="60"/>
        <v>72100000</v>
      </c>
      <c r="AO597" s="223">
        <v>72100000</v>
      </c>
      <c r="AP597" s="223"/>
      <c r="AQ597" s="223"/>
      <c r="AR597" s="223"/>
      <c r="AS597" s="223"/>
      <c r="AT597" s="223"/>
      <c r="AU597" s="223"/>
      <c r="AV597" s="223"/>
      <c r="AW597" s="223"/>
      <c r="AX597" s="223">
        <f t="shared" si="62"/>
        <v>74263000</v>
      </c>
      <c r="AY597" s="223">
        <v>74263000</v>
      </c>
      <c r="AZ597" s="223"/>
      <c r="BA597" s="223"/>
      <c r="BB597" s="223"/>
      <c r="BC597" s="223"/>
      <c r="BD597" s="223"/>
      <c r="BE597" s="223"/>
      <c r="BF597" s="223">
        <v>0</v>
      </c>
      <c r="BG597" s="223"/>
    </row>
    <row r="598" spans="1:59" s="234" customFormat="1" ht="91" hidden="1" x14ac:dyDescent="0.3">
      <c r="A598" s="213">
        <v>595</v>
      </c>
      <c r="B598" s="230" t="str">
        <f>[4]LT!E$7</f>
        <v>LT5. GESTIÓN TERRITORIAL COMPARTIDA PARA UNA BUENA GOBERNANZA</v>
      </c>
      <c r="C598" s="220" t="str">
        <f>[4]LA!F$24</f>
        <v>LA505. DESCENTRALIZACIÓN Y DESARROLLO TERRITORIAL</v>
      </c>
      <c r="D598" s="220" t="str">
        <f>[4]Pg!$F$60</f>
        <v>Pg50502. Gobernanza Territorial Estratégica</v>
      </c>
      <c r="E598" s="220" t="s">
        <v>5175</v>
      </c>
      <c r="F598" s="220" t="s">
        <v>5331</v>
      </c>
      <c r="G598" s="220" t="s">
        <v>1538</v>
      </c>
      <c r="H598" s="220" t="s">
        <v>4974</v>
      </c>
      <c r="I598" s="220" t="s">
        <v>141</v>
      </c>
      <c r="J598" s="220"/>
      <c r="K598" s="220" t="s">
        <v>77</v>
      </c>
      <c r="L598" s="221">
        <v>49</v>
      </c>
      <c r="M598" s="221">
        <v>2019</v>
      </c>
      <c r="N598" s="221">
        <v>100</v>
      </c>
      <c r="O598" s="221">
        <v>100</v>
      </c>
      <c r="P598" s="221">
        <v>100</v>
      </c>
      <c r="Q598" s="221">
        <v>100</v>
      </c>
      <c r="R598" s="222">
        <v>100</v>
      </c>
      <c r="S598" s="223">
        <f t="shared" si="61"/>
        <v>1355380000</v>
      </c>
      <c r="T598" s="223">
        <f t="shared" si="59"/>
        <v>596000000</v>
      </c>
      <c r="U598" s="223">
        <v>596000000</v>
      </c>
      <c r="V598" s="223"/>
      <c r="W598" s="223"/>
      <c r="X598" s="223"/>
      <c r="Y598" s="223"/>
      <c r="Z598" s="223"/>
      <c r="AA598" s="223"/>
      <c r="AB598" s="223"/>
      <c r="AC598" s="223"/>
      <c r="AD598" s="223">
        <f t="shared" si="58"/>
        <v>246000000</v>
      </c>
      <c r="AE598" s="223">
        <v>246000000</v>
      </c>
      <c r="AF598" s="223"/>
      <c r="AG598" s="223"/>
      <c r="AH598" s="223"/>
      <c r="AI598" s="223"/>
      <c r="AJ598" s="223"/>
      <c r="AK598" s="223"/>
      <c r="AL598" s="223"/>
      <c r="AM598" s="223"/>
      <c r="AN598" s="223">
        <f t="shared" si="60"/>
        <v>253380000</v>
      </c>
      <c r="AO598" s="223">
        <v>253380000</v>
      </c>
      <c r="AP598" s="223"/>
      <c r="AQ598" s="223"/>
      <c r="AR598" s="223"/>
      <c r="AS598" s="223"/>
      <c r="AT598" s="223"/>
      <c r="AU598" s="223"/>
      <c r="AV598" s="223"/>
      <c r="AW598" s="223"/>
      <c r="AX598" s="223">
        <f t="shared" si="62"/>
        <v>260000000</v>
      </c>
      <c r="AY598" s="223">
        <v>260000000</v>
      </c>
      <c r="AZ598" s="223"/>
      <c r="BA598" s="223"/>
      <c r="BB598" s="223"/>
      <c r="BC598" s="223"/>
      <c r="BD598" s="223"/>
      <c r="BE598" s="223"/>
      <c r="BF598" s="223">
        <v>0</v>
      </c>
      <c r="BG598" s="223"/>
    </row>
    <row r="599" spans="1:59" s="234" customFormat="1" ht="91" hidden="1" x14ac:dyDescent="0.3">
      <c r="A599" s="213">
        <v>596</v>
      </c>
      <c r="B599" s="230" t="str">
        <f>[4]LT!E$7</f>
        <v>LT5. GESTIÓN TERRITORIAL COMPARTIDA PARA UNA BUENA GOBERNANZA</v>
      </c>
      <c r="C599" s="220" t="str">
        <f>[4]LA!F$24</f>
        <v>LA505. DESCENTRALIZACIÓN Y DESARROLLO TERRITORIAL</v>
      </c>
      <c r="D599" s="220" t="str">
        <f>[4]Pg!$F$60</f>
        <v>Pg50502. Gobernanza Territorial Estratégica</v>
      </c>
      <c r="E599" s="220" t="s">
        <v>5175</v>
      </c>
      <c r="F599" s="220" t="s">
        <v>5331</v>
      </c>
      <c r="G599" s="220" t="s">
        <v>1754</v>
      </c>
      <c r="H599" s="220" t="s">
        <v>4975</v>
      </c>
      <c r="I599" s="220" t="s">
        <v>141</v>
      </c>
      <c r="J599" s="220"/>
      <c r="K599" s="220" t="s">
        <v>77</v>
      </c>
      <c r="L599" s="221">
        <v>1</v>
      </c>
      <c r="M599" s="221">
        <v>2019</v>
      </c>
      <c r="N599" s="221">
        <v>1</v>
      </c>
      <c r="O599" s="221">
        <v>1</v>
      </c>
      <c r="P599" s="221">
        <v>1</v>
      </c>
      <c r="Q599" s="221">
        <v>1</v>
      </c>
      <c r="R599" s="222">
        <v>1</v>
      </c>
      <c r="S599" s="223">
        <f t="shared" si="61"/>
        <v>1860805500</v>
      </c>
      <c r="T599" s="223">
        <f t="shared" si="59"/>
        <v>268992000</v>
      </c>
      <c r="U599" s="223">
        <v>68992000</v>
      </c>
      <c r="V599" s="223">
        <v>200000000</v>
      </c>
      <c r="W599" s="223"/>
      <c r="X599" s="223"/>
      <c r="Y599" s="223"/>
      <c r="Z599" s="223"/>
      <c r="AA599" s="223"/>
      <c r="AB599" s="223"/>
      <c r="AC599" s="223"/>
      <c r="AD599" s="223">
        <f t="shared" si="58"/>
        <v>515000000</v>
      </c>
      <c r="AE599" s="223"/>
      <c r="AF599" s="223">
        <v>515000000</v>
      </c>
      <c r="AG599" s="223"/>
      <c r="AH599" s="223"/>
      <c r="AI599" s="223"/>
      <c r="AJ599" s="223"/>
      <c r="AK599" s="223"/>
      <c r="AL599" s="223"/>
      <c r="AM599" s="223"/>
      <c r="AN599" s="223">
        <f t="shared" si="60"/>
        <v>530450000</v>
      </c>
      <c r="AO599" s="223"/>
      <c r="AP599" s="223">
        <v>530450000</v>
      </c>
      <c r="AQ599" s="223"/>
      <c r="AR599" s="223"/>
      <c r="AS599" s="223"/>
      <c r="AT599" s="223"/>
      <c r="AU599" s="223"/>
      <c r="AV599" s="223"/>
      <c r="AW599" s="223"/>
      <c r="AX599" s="223">
        <f t="shared" si="62"/>
        <v>546363500</v>
      </c>
      <c r="AY599" s="223"/>
      <c r="AZ599" s="223">
        <v>546363500</v>
      </c>
      <c r="BA599" s="223"/>
      <c r="BB599" s="223"/>
      <c r="BC599" s="223"/>
      <c r="BD599" s="223"/>
      <c r="BE599" s="223"/>
      <c r="BF599" s="223">
        <v>0</v>
      </c>
      <c r="BG599" s="223"/>
    </row>
    <row r="600" spans="1:59" s="234" customFormat="1" ht="65" hidden="1" x14ac:dyDescent="0.3">
      <c r="A600" s="213">
        <v>597</v>
      </c>
      <c r="B600" s="230" t="str">
        <f>[4]LT!E$7</f>
        <v>LT5. GESTIÓN TERRITORIAL COMPARTIDA PARA UNA BUENA GOBERNANZA</v>
      </c>
      <c r="C600" s="220" t="str">
        <f>[4]LA!F$24</f>
        <v>LA505. DESCENTRALIZACIÓN Y DESARROLLO TERRITORIAL</v>
      </c>
      <c r="D600" s="220" t="str">
        <f>[4]Pg!$F$60</f>
        <v>Pg50502. Gobernanza Territorial Estratégica</v>
      </c>
      <c r="E600" s="220" t="s">
        <v>5176</v>
      </c>
      <c r="F600" s="220" t="s">
        <v>5331</v>
      </c>
      <c r="G600" s="220" t="s">
        <v>1755</v>
      </c>
      <c r="H600" s="220" t="s">
        <v>4976</v>
      </c>
      <c r="I600" s="220" t="s">
        <v>141</v>
      </c>
      <c r="J600" s="220"/>
      <c r="K600" s="220" t="s">
        <v>85</v>
      </c>
      <c r="L600" s="221">
        <v>49</v>
      </c>
      <c r="M600" s="221">
        <v>2019</v>
      </c>
      <c r="N600" s="221">
        <v>200</v>
      </c>
      <c r="O600" s="221">
        <v>50</v>
      </c>
      <c r="P600" s="221">
        <v>100</v>
      </c>
      <c r="Q600" s="221">
        <v>150</v>
      </c>
      <c r="R600" s="222">
        <v>200</v>
      </c>
      <c r="S600" s="223">
        <f t="shared" si="61"/>
        <v>2477000188.4801917</v>
      </c>
      <c r="T600" s="223">
        <f t="shared" si="59"/>
        <v>574117731.73172271</v>
      </c>
      <c r="U600" s="223"/>
      <c r="V600" s="223">
        <v>574117731.73172271</v>
      </c>
      <c r="W600" s="223"/>
      <c r="X600" s="223"/>
      <c r="Y600" s="223"/>
      <c r="Z600" s="223"/>
      <c r="AA600" s="223"/>
      <c r="AB600" s="223"/>
      <c r="AC600" s="223"/>
      <c r="AD600" s="223">
        <f t="shared" si="58"/>
        <v>603223618.31830883</v>
      </c>
      <c r="AE600" s="223"/>
      <c r="AF600" s="223">
        <v>603223618.31830883</v>
      </c>
      <c r="AG600" s="223"/>
      <c r="AH600" s="223"/>
      <c r="AI600" s="223"/>
      <c r="AJ600" s="223"/>
      <c r="AK600" s="223"/>
      <c r="AL600" s="223"/>
      <c r="AM600" s="223"/>
      <c r="AN600" s="223">
        <f t="shared" si="60"/>
        <v>633784799.23422432</v>
      </c>
      <c r="AO600" s="223"/>
      <c r="AP600" s="223">
        <v>633784799.23422432</v>
      </c>
      <c r="AQ600" s="223"/>
      <c r="AR600" s="223"/>
      <c r="AS600" s="223"/>
      <c r="AT600" s="223"/>
      <c r="AU600" s="223"/>
      <c r="AV600" s="223"/>
      <c r="AW600" s="223"/>
      <c r="AX600" s="223">
        <f t="shared" si="62"/>
        <v>665874039.19593573</v>
      </c>
      <c r="AY600" s="223"/>
      <c r="AZ600" s="223">
        <v>665874039.19593573</v>
      </c>
      <c r="BA600" s="223"/>
      <c r="BB600" s="223"/>
      <c r="BC600" s="223"/>
      <c r="BD600" s="223"/>
      <c r="BE600" s="223"/>
      <c r="BF600" s="223">
        <v>0</v>
      </c>
      <c r="BG600" s="223"/>
    </row>
    <row r="601" spans="1:59" s="234" customFormat="1" ht="52" hidden="1" x14ac:dyDescent="0.3">
      <c r="A601" s="213">
        <v>598</v>
      </c>
      <c r="B601" s="230" t="str">
        <f>[4]LT!E$8</f>
        <v xml:space="preserve">LT6. DESARROLLO INTEGRAL RURAL PARA LA EQUIDAD </v>
      </c>
      <c r="C601" s="220" t="str">
        <f>[4]LA!F$26</f>
        <v>LA602. COSECHANDO PROGRESO INCLUYENTE Y PARTICIPATIVO</v>
      </c>
      <c r="D601" s="220" t="str">
        <f>[4]Pg!$F$64</f>
        <v>Pg60202. Apuesta Productiva y de Competitividad con Visión Empresarial</v>
      </c>
      <c r="E601" s="220" t="s">
        <v>5177</v>
      </c>
      <c r="F601" s="220" t="s">
        <v>5332</v>
      </c>
      <c r="G601" s="220" t="s">
        <v>1563</v>
      </c>
      <c r="H601" s="220" t="s">
        <v>4977</v>
      </c>
      <c r="I601" s="220" t="s">
        <v>94</v>
      </c>
      <c r="J601" s="220"/>
      <c r="K601" s="220" t="s">
        <v>85</v>
      </c>
      <c r="L601" s="221">
        <v>10</v>
      </c>
      <c r="M601" s="221">
        <v>2019</v>
      </c>
      <c r="N601" s="221">
        <v>25</v>
      </c>
      <c r="O601" s="221">
        <v>11</v>
      </c>
      <c r="P601" s="221">
        <v>16</v>
      </c>
      <c r="Q601" s="221">
        <v>21</v>
      </c>
      <c r="R601" s="222">
        <v>25</v>
      </c>
      <c r="S601" s="223">
        <f t="shared" si="61"/>
        <v>162000000</v>
      </c>
      <c r="T601" s="223">
        <f t="shared" si="59"/>
        <v>0</v>
      </c>
      <c r="U601" s="223">
        <v>0</v>
      </c>
      <c r="V601" s="223">
        <v>0</v>
      </c>
      <c r="W601" s="223"/>
      <c r="X601" s="223">
        <v>0</v>
      </c>
      <c r="Y601" s="223"/>
      <c r="Z601" s="223"/>
      <c r="AA601" s="223"/>
      <c r="AB601" s="223">
        <v>0</v>
      </c>
      <c r="AC601" s="223"/>
      <c r="AD601" s="223">
        <f t="shared" si="58"/>
        <v>52000000</v>
      </c>
      <c r="AE601" s="223">
        <v>10764258</v>
      </c>
      <c r="AF601" s="223">
        <v>0</v>
      </c>
      <c r="AG601" s="223">
        <v>0</v>
      </c>
      <c r="AH601" s="223">
        <v>0</v>
      </c>
      <c r="AI601" s="223"/>
      <c r="AJ601" s="223"/>
      <c r="AK601" s="223"/>
      <c r="AL601" s="223">
        <v>41235742</v>
      </c>
      <c r="AM601" s="223"/>
      <c r="AN601" s="223">
        <f t="shared" si="60"/>
        <v>54000000</v>
      </c>
      <c r="AO601" s="223">
        <v>11517756</v>
      </c>
      <c r="AP601" s="223">
        <v>0</v>
      </c>
      <c r="AQ601" s="223">
        <v>0</v>
      </c>
      <c r="AR601" s="223">
        <v>0</v>
      </c>
      <c r="AS601" s="223"/>
      <c r="AT601" s="223"/>
      <c r="AU601" s="223"/>
      <c r="AV601" s="223">
        <v>42482244</v>
      </c>
      <c r="AW601" s="223"/>
      <c r="AX601" s="223">
        <f t="shared" si="62"/>
        <v>56000000</v>
      </c>
      <c r="AY601" s="223">
        <v>12669532</v>
      </c>
      <c r="AZ601" s="223"/>
      <c r="BA601" s="223">
        <v>0</v>
      </c>
      <c r="BB601" s="223">
        <v>0</v>
      </c>
      <c r="BC601" s="223"/>
      <c r="BD601" s="223"/>
      <c r="BE601" s="223"/>
      <c r="BF601" s="223">
        <v>43330468</v>
      </c>
      <c r="BG601" s="223"/>
    </row>
    <row r="602" spans="1:59" s="234" customFormat="1" ht="104" hidden="1" x14ac:dyDescent="0.3">
      <c r="A602" s="213">
        <v>599</v>
      </c>
      <c r="B602" s="230" t="str">
        <f>[4]LT!E$8</f>
        <v xml:space="preserve">LT6. DESARROLLO INTEGRAL RURAL PARA LA EQUIDAD </v>
      </c>
      <c r="C602" s="220" t="str">
        <f>[4]LA!F$26</f>
        <v>LA602. COSECHANDO PROGRESO INCLUYENTE Y PARTICIPATIVO</v>
      </c>
      <c r="D602" s="220" t="str">
        <f>[4]Pg!$F$64</f>
        <v>Pg60202. Apuesta Productiva y de Competitividad con Visión Empresarial</v>
      </c>
      <c r="E602" s="220" t="s">
        <v>5177</v>
      </c>
      <c r="F602" s="220" t="s">
        <v>5332</v>
      </c>
      <c r="G602" s="220" t="s">
        <v>1071</v>
      </c>
      <c r="H602" s="220" t="s">
        <v>4978</v>
      </c>
      <c r="I602" s="220" t="s">
        <v>317</v>
      </c>
      <c r="J602" s="220"/>
      <c r="K602" s="220" t="s">
        <v>85</v>
      </c>
      <c r="L602" s="236">
        <v>10</v>
      </c>
      <c r="M602" s="221">
        <v>2019</v>
      </c>
      <c r="N602" s="236">
        <v>10</v>
      </c>
      <c r="O602" s="236">
        <v>0</v>
      </c>
      <c r="P602" s="236">
        <v>5</v>
      </c>
      <c r="Q602" s="236">
        <v>7</v>
      </c>
      <c r="R602" s="238">
        <v>10</v>
      </c>
      <c r="S602" s="223">
        <f t="shared" si="61"/>
        <v>1760854072</v>
      </c>
      <c r="T602" s="223">
        <f t="shared" si="59"/>
        <v>100000000</v>
      </c>
      <c r="U602" s="223">
        <v>100000000</v>
      </c>
      <c r="V602" s="223"/>
      <c r="W602" s="223"/>
      <c r="X602" s="223"/>
      <c r="Y602" s="223"/>
      <c r="Z602" s="223"/>
      <c r="AA602" s="223"/>
      <c r="AB602" s="223"/>
      <c r="AC602" s="223"/>
      <c r="AD602" s="223">
        <f t="shared" si="58"/>
        <v>514563107</v>
      </c>
      <c r="AE602" s="223"/>
      <c r="AF602" s="223">
        <v>514563107</v>
      </c>
      <c r="AG602" s="223"/>
      <c r="AH602" s="223"/>
      <c r="AI602" s="223"/>
      <c r="AJ602" s="223"/>
      <c r="AK602" s="223"/>
      <c r="AL602" s="223"/>
      <c r="AM602" s="223"/>
      <c r="AN602" s="223">
        <f t="shared" si="60"/>
        <v>548226114</v>
      </c>
      <c r="AO602" s="223"/>
      <c r="AP602" s="223">
        <v>548226114</v>
      </c>
      <c r="AQ602" s="223"/>
      <c r="AR602" s="223"/>
      <c r="AS602" s="223"/>
      <c r="AT602" s="223"/>
      <c r="AU602" s="223"/>
      <c r="AV602" s="223"/>
      <c r="AW602" s="223"/>
      <c r="AX602" s="223">
        <f t="shared" si="62"/>
        <v>598064851</v>
      </c>
      <c r="AY602" s="223"/>
      <c r="AZ602" s="223">
        <v>598064851</v>
      </c>
      <c r="BA602" s="223"/>
      <c r="BB602" s="223"/>
      <c r="BC602" s="223"/>
      <c r="BD602" s="223"/>
      <c r="BE602" s="223"/>
      <c r="BF602" s="223">
        <v>0</v>
      </c>
      <c r="BG602" s="223"/>
    </row>
    <row r="603" spans="1:59" s="234" customFormat="1" ht="104" hidden="1" x14ac:dyDescent="0.3">
      <c r="A603" s="213">
        <v>600</v>
      </c>
      <c r="B603" s="230" t="str">
        <f>[4]LT!E$8</f>
        <v xml:space="preserve">LT6. DESARROLLO INTEGRAL RURAL PARA LA EQUIDAD </v>
      </c>
      <c r="C603" s="220" t="str">
        <f>[4]LA!F$26</f>
        <v>LA602. COSECHANDO PROGRESO INCLUYENTE Y PARTICIPATIVO</v>
      </c>
      <c r="D603" s="220" t="str">
        <f>[4]Pg!$F$64</f>
        <v>Pg60202. Apuesta Productiva y de Competitividad con Visión Empresarial</v>
      </c>
      <c r="E603" s="220" t="s">
        <v>5177</v>
      </c>
      <c r="F603" s="220" t="s">
        <v>5332</v>
      </c>
      <c r="G603" s="220" t="s">
        <v>1073</v>
      </c>
      <c r="H603" s="220" t="s">
        <v>4979</v>
      </c>
      <c r="I603" s="220" t="s">
        <v>317</v>
      </c>
      <c r="J603" s="220"/>
      <c r="K603" s="220" t="s">
        <v>85</v>
      </c>
      <c r="L603" s="221">
        <v>8</v>
      </c>
      <c r="M603" s="221">
        <v>2019</v>
      </c>
      <c r="N603" s="221">
        <v>40</v>
      </c>
      <c r="O603" s="221">
        <v>10</v>
      </c>
      <c r="P603" s="221">
        <v>20</v>
      </c>
      <c r="Q603" s="221">
        <v>30</v>
      </c>
      <c r="R603" s="222">
        <v>40</v>
      </c>
      <c r="S603" s="223">
        <f t="shared" si="61"/>
        <v>4632664572</v>
      </c>
      <c r="T603" s="223">
        <f t="shared" si="59"/>
        <v>3252670410</v>
      </c>
      <c r="U603" s="223">
        <v>1376845000</v>
      </c>
      <c r="V603" s="223">
        <v>1875825410</v>
      </c>
      <c r="W603" s="223"/>
      <c r="X603" s="223"/>
      <c r="Y603" s="223"/>
      <c r="Z603" s="223"/>
      <c r="AA603" s="223"/>
      <c r="AB603" s="223"/>
      <c r="AC603" s="223"/>
      <c r="AD603" s="223">
        <f t="shared" si="58"/>
        <v>300000000</v>
      </c>
      <c r="AE603" s="223"/>
      <c r="AF603" s="223"/>
      <c r="AG603" s="223"/>
      <c r="AH603" s="223"/>
      <c r="AI603" s="223"/>
      <c r="AJ603" s="223"/>
      <c r="AK603" s="223"/>
      <c r="AL603" s="223">
        <v>300000000</v>
      </c>
      <c r="AM603" s="223"/>
      <c r="AN603" s="223">
        <f t="shared" si="60"/>
        <v>446164183</v>
      </c>
      <c r="AO603" s="223"/>
      <c r="AP603" s="223">
        <v>126538015</v>
      </c>
      <c r="AQ603" s="223"/>
      <c r="AR603" s="223"/>
      <c r="AS603" s="223"/>
      <c r="AT603" s="223"/>
      <c r="AU603" s="223"/>
      <c r="AV603" s="223">
        <v>319626168</v>
      </c>
      <c r="AW603" s="223"/>
      <c r="AX603" s="223">
        <f t="shared" si="62"/>
        <v>633829979</v>
      </c>
      <c r="AY603" s="223">
        <v>148683093</v>
      </c>
      <c r="AZ603" s="223">
        <v>285146886</v>
      </c>
      <c r="BA603" s="223"/>
      <c r="BB603" s="223"/>
      <c r="BC603" s="223"/>
      <c r="BD603" s="223"/>
      <c r="BE603" s="223"/>
      <c r="BF603" s="223">
        <v>200000000</v>
      </c>
      <c r="BG603" s="223"/>
    </row>
    <row r="604" spans="1:59" s="234" customFormat="1" ht="91" hidden="1" x14ac:dyDescent="0.3">
      <c r="A604" s="213">
        <v>601</v>
      </c>
      <c r="B604" s="230" t="str">
        <f>[4]LT!E$8</f>
        <v xml:space="preserve">LT6. DESARROLLO INTEGRAL RURAL PARA LA EQUIDAD </v>
      </c>
      <c r="C604" s="220" t="str">
        <f>[4]LA!F$26</f>
        <v>LA602. COSECHANDO PROGRESO INCLUYENTE Y PARTICIPATIVO</v>
      </c>
      <c r="D604" s="220" t="str">
        <f>[4]Pg!$F$64</f>
        <v>Pg60202. Apuesta Productiva y de Competitividad con Visión Empresarial</v>
      </c>
      <c r="E604" s="220" t="s">
        <v>5177</v>
      </c>
      <c r="F604" s="220" t="s">
        <v>5333</v>
      </c>
      <c r="G604" s="215" t="s">
        <v>1075</v>
      </c>
      <c r="H604" s="220" t="s">
        <v>4980</v>
      </c>
      <c r="I604" s="220" t="s">
        <v>317</v>
      </c>
      <c r="J604" s="220"/>
      <c r="K604" s="220" t="s">
        <v>85</v>
      </c>
      <c r="L604" s="221">
        <v>0</v>
      </c>
      <c r="M604" s="221">
        <v>2019</v>
      </c>
      <c r="N604" s="221">
        <v>6</v>
      </c>
      <c r="O604" s="221">
        <v>0</v>
      </c>
      <c r="P604" s="221">
        <v>2</v>
      </c>
      <c r="Q604" s="221">
        <v>4</v>
      </c>
      <c r="R604" s="222">
        <v>6</v>
      </c>
      <c r="S604" s="223">
        <f t="shared" si="61"/>
        <v>3623070814</v>
      </c>
      <c r="T604" s="223">
        <f t="shared" si="59"/>
        <v>0</v>
      </c>
      <c r="U604" s="223"/>
      <c r="V604" s="223"/>
      <c r="W604" s="223"/>
      <c r="X604" s="223"/>
      <c r="Y604" s="223"/>
      <c r="Z604" s="223"/>
      <c r="AA604" s="223"/>
      <c r="AB604" s="223"/>
      <c r="AC604" s="223"/>
      <c r="AD604" s="223">
        <f t="shared" si="58"/>
        <v>1102912621</v>
      </c>
      <c r="AE604" s="223"/>
      <c r="AF604" s="223"/>
      <c r="AG604" s="223"/>
      <c r="AH604" s="223"/>
      <c r="AI604" s="223"/>
      <c r="AJ604" s="223"/>
      <c r="AK604" s="223"/>
      <c r="AL604" s="223">
        <v>1102912621</v>
      </c>
      <c r="AM604" s="223"/>
      <c r="AN604" s="223">
        <f t="shared" si="60"/>
        <v>1339645223</v>
      </c>
      <c r="AO604" s="223">
        <v>200000000</v>
      </c>
      <c r="AP604" s="223"/>
      <c r="AQ604" s="223"/>
      <c r="AR604" s="223"/>
      <c r="AS604" s="223"/>
      <c r="AT604" s="223"/>
      <c r="AU604" s="223"/>
      <c r="AV604" s="223">
        <v>1139645223</v>
      </c>
      <c r="AW604" s="223"/>
      <c r="AX604" s="223">
        <f t="shared" si="62"/>
        <v>1180512970</v>
      </c>
      <c r="AY604" s="223"/>
      <c r="AZ604" s="223"/>
      <c r="BA604" s="223"/>
      <c r="BB604" s="223"/>
      <c r="BC604" s="223"/>
      <c r="BD604" s="223"/>
      <c r="BE604" s="223"/>
      <c r="BF604" s="223">
        <v>1180512970</v>
      </c>
      <c r="BG604" s="223"/>
    </row>
    <row r="605" spans="1:59" s="234" customFormat="1" ht="65" hidden="1" x14ac:dyDescent="0.3">
      <c r="A605" s="213">
        <v>602</v>
      </c>
      <c r="B605" s="230" t="str">
        <f>[4]LT!E$8</f>
        <v xml:space="preserve">LT6. DESARROLLO INTEGRAL RURAL PARA LA EQUIDAD </v>
      </c>
      <c r="C605" s="220" t="str">
        <f>[4]LA!F$26</f>
        <v>LA602. COSECHANDO PROGRESO INCLUYENTE Y PARTICIPATIVO</v>
      </c>
      <c r="D605" s="220" t="str">
        <f>[4]Pg!$F$64</f>
        <v>Pg60202. Apuesta Productiva y de Competitividad con Visión Empresarial</v>
      </c>
      <c r="E605" s="220" t="s">
        <v>5177</v>
      </c>
      <c r="F605" s="220" t="s">
        <v>5333</v>
      </c>
      <c r="G605" s="215" t="s">
        <v>1076</v>
      </c>
      <c r="H605" s="220" t="s">
        <v>4981</v>
      </c>
      <c r="I605" s="220" t="s">
        <v>317</v>
      </c>
      <c r="J605" s="220"/>
      <c r="K605" s="220" t="s">
        <v>85</v>
      </c>
      <c r="L605" s="221">
        <v>0</v>
      </c>
      <c r="M605" s="221">
        <v>2019</v>
      </c>
      <c r="N605" s="221">
        <v>3</v>
      </c>
      <c r="O605" s="221">
        <v>0</v>
      </c>
      <c r="P605" s="221">
        <v>1</v>
      </c>
      <c r="Q605" s="221">
        <v>2</v>
      </c>
      <c r="R605" s="222">
        <v>3</v>
      </c>
      <c r="S605" s="223">
        <f t="shared" si="61"/>
        <v>3432282464</v>
      </c>
      <c r="T605" s="223">
        <f t="shared" si="59"/>
        <v>0</v>
      </c>
      <c r="U605" s="223"/>
      <c r="V605" s="223"/>
      <c r="W605" s="223"/>
      <c r="X605" s="223"/>
      <c r="Y605" s="223"/>
      <c r="Z605" s="223"/>
      <c r="AA605" s="223"/>
      <c r="AB605" s="223"/>
      <c r="AC605" s="223"/>
      <c r="AD605" s="223">
        <f t="shared" si="58"/>
        <v>1000000000</v>
      </c>
      <c r="AE605" s="223"/>
      <c r="AF605" s="223">
        <v>200000000</v>
      </c>
      <c r="AG605" s="223"/>
      <c r="AH605" s="223"/>
      <c r="AI605" s="223"/>
      <c r="AJ605" s="223"/>
      <c r="AK605" s="223"/>
      <c r="AL605" s="223">
        <v>800000000</v>
      </c>
      <c r="AM605" s="223"/>
      <c r="AN605" s="223">
        <f t="shared" si="60"/>
        <v>1207746100</v>
      </c>
      <c r="AO605" s="223">
        <v>27746100</v>
      </c>
      <c r="AP605" s="223">
        <v>100000000</v>
      </c>
      <c r="AQ605" s="223"/>
      <c r="AR605" s="223"/>
      <c r="AS605" s="223"/>
      <c r="AT605" s="223"/>
      <c r="AU605" s="223"/>
      <c r="AV605" s="223">
        <f>930000000+150000000</f>
        <v>1080000000</v>
      </c>
      <c r="AW605" s="223"/>
      <c r="AX605" s="223">
        <f t="shared" si="62"/>
        <v>1224536364</v>
      </c>
      <c r="AY605" s="223">
        <v>163636364</v>
      </c>
      <c r="AZ605" s="223"/>
      <c r="BA605" s="223"/>
      <c r="BB605" s="223"/>
      <c r="BC605" s="223"/>
      <c r="BD605" s="223"/>
      <c r="BE605" s="223"/>
      <c r="BF605" s="223">
        <v>1060900000</v>
      </c>
      <c r="BG605" s="223"/>
    </row>
    <row r="606" spans="1:59" s="234" customFormat="1" ht="52" hidden="1" x14ac:dyDescent="0.3">
      <c r="A606" s="213">
        <v>603</v>
      </c>
      <c r="B606" s="230" t="str">
        <f>[4]LT!E$8</f>
        <v xml:space="preserve">LT6. DESARROLLO INTEGRAL RURAL PARA LA EQUIDAD </v>
      </c>
      <c r="C606" s="220" t="str">
        <f>[4]LA!F$26</f>
        <v>LA602. COSECHANDO PROGRESO INCLUYENTE Y PARTICIPATIVO</v>
      </c>
      <c r="D606" s="220" t="str">
        <f>[4]Pg!$F$63</f>
        <v>Pg60201. Planificación y Ordenamiento Productivo</v>
      </c>
      <c r="E606" s="220" t="s">
        <v>5178</v>
      </c>
      <c r="F606" s="220" t="s">
        <v>5334</v>
      </c>
      <c r="G606" s="215" t="s">
        <v>1080</v>
      </c>
      <c r="H606" s="220" t="s">
        <v>4982</v>
      </c>
      <c r="I606" s="220" t="s">
        <v>317</v>
      </c>
      <c r="J606" s="220"/>
      <c r="K606" s="220" t="s">
        <v>85</v>
      </c>
      <c r="L606" s="221">
        <v>1</v>
      </c>
      <c r="M606" s="221">
        <v>2019</v>
      </c>
      <c r="N606" s="221">
        <v>1</v>
      </c>
      <c r="O606" s="221">
        <v>0</v>
      </c>
      <c r="P606" s="221">
        <v>1</v>
      </c>
      <c r="Q606" s="221">
        <v>1</v>
      </c>
      <c r="R606" s="222">
        <v>1</v>
      </c>
      <c r="S606" s="223">
        <f t="shared" si="61"/>
        <v>638496492</v>
      </c>
      <c r="T606" s="223">
        <f t="shared" si="59"/>
        <v>0</v>
      </c>
      <c r="U606" s="223"/>
      <c r="V606" s="223"/>
      <c r="W606" s="223"/>
      <c r="X606" s="223"/>
      <c r="Y606" s="223"/>
      <c r="Z606" s="223"/>
      <c r="AA606" s="223"/>
      <c r="AB606" s="223"/>
      <c r="AC606" s="223"/>
      <c r="AD606" s="223">
        <f t="shared" si="58"/>
        <v>174951466</v>
      </c>
      <c r="AE606" s="223"/>
      <c r="AF606" s="223">
        <v>174951466</v>
      </c>
      <c r="AG606" s="223"/>
      <c r="AH606" s="223"/>
      <c r="AI606" s="223"/>
      <c r="AJ606" s="223"/>
      <c r="AK606" s="223"/>
      <c r="AL606" s="223"/>
      <c r="AM606" s="223"/>
      <c r="AN606" s="223">
        <f t="shared" si="60"/>
        <v>221929045</v>
      </c>
      <c r="AO606" s="223"/>
      <c r="AP606" s="223">
        <v>221929045</v>
      </c>
      <c r="AQ606" s="223"/>
      <c r="AR606" s="223"/>
      <c r="AS606" s="223"/>
      <c r="AT606" s="223"/>
      <c r="AU606" s="223"/>
      <c r="AV606" s="223"/>
      <c r="AW606" s="223"/>
      <c r="AX606" s="223">
        <f t="shared" si="62"/>
        <v>241615981</v>
      </c>
      <c r="AY606" s="223"/>
      <c r="AZ606" s="223">
        <v>241615981</v>
      </c>
      <c r="BA606" s="223"/>
      <c r="BB606" s="223"/>
      <c r="BC606" s="223"/>
      <c r="BD606" s="223"/>
      <c r="BE606" s="223"/>
      <c r="BF606" s="223">
        <v>0</v>
      </c>
      <c r="BG606" s="223"/>
    </row>
    <row r="607" spans="1:59" s="234" customFormat="1" ht="89.25" hidden="1" customHeight="1" x14ac:dyDescent="0.3">
      <c r="A607" s="213">
        <v>604</v>
      </c>
      <c r="B607" s="230" t="str">
        <f>[4]LT!E$8</f>
        <v xml:space="preserve">LT6. DESARROLLO INTEGRAL RURAL PARA LA EQUIDAD </v>
      </c>
      <c r="C607" s="220" t="str">
        <f>[4]LA!F$26</f>
        <v>LA602. COSECHANDO PROGRESO INCLUYENTE Y PARTICIPATIVO</v>
      </c>
      <c r="D607" s="220" t="str">
        <f>[4]Pg!$F$63</f>
        <v>Pg60201. Planificación y Ordenamiento Productivo</v>
      </c>
      <c r="E607" s="220" t="s">
        <v>5178</v>
      </c>
      <c r="F607" s="220" t="s">
        <v>5335</v>
      </c>
      <c r="G607" s="220" t="s">
        <v>1759</v>
      </c>
      <c r="H607" s="220" t="s">
        <v>4983</v>
      </c>
      <c r="I607" s="220" t="s">
        <v>317</v>
      </c>
      <c r="J607" s="220"/>
      <c r="K607" s="220" t="s">
        <v>85</v>
      </c>
      <c r="L607" s="221">
        <v>0</v>
      </c>
      <c r="M607" s="221">
        <v>2019</v>
      </c>
      <c r="N607" s="221">
        <v>1</v>
      </c>
      <c r="O607" s="221">
        <v>0</v>
      </c>
      <c r="P607" s="221">
        <v>1</v>
      </c>
      <c r="Q607" s="221">
        <v>1</v>
      </c>
      <c r="R607" s="222">
        <v>1</v>
      </c>
      <c r="S607" s="223">
        <f t="shared" si="61"/>
        <v>498157319</v>
      </c>
      <c r="T607" s="223">
        <f t="shared" si="59"/>
        <v>0</v>
      </c>
      <c r="U607" s="223"/>
      <c r="V607" s="223"/>
      <c r="W607" s="223"/>
      <c r="X607" s="223"/>
      <c r="Y607" s="223"/>
      <c r="Z607" s="223"/>
      <c r="AA607" s="223"/>
      <c r="AB607" s="223"/>
      <c r="AC607" s="223"/>
      <c r="AD607" s="223">
        <f t="shared" si="58"/>
        <v>154368932</v>
      </c>
      <c r="AE607" s="223"/>
      <c r="AF607" s="223"/>
      <c r="AG607" s="223"/>
      <c r="AH607" s="223"/>
      <c r="AI607" s="223"/>
      <c r="AJ607" s="223"/>
      <c r="AK607" s="223"/>
      <c r="AL607" s="223">
        <v>154368932</v>
      </c>
      <c r="AM607" s="223"/>
      <c r="AN607" s="223">
        <f t="shared" si="60"/>
        <v>164368932</v>
      </c>
      <c r="AO607" s="223"/>
      <c r="AP607" s="223"/>
      <c r="AQ607" s="223"/>
      <c r="AR607" s="223"/>
      <c r="AS607" s="223"/>
      <c r="AT607" s="223"/>
      <c r="AU607" s="223"/>
      <c r="AV607" s="223">
        <v>164368932</v>
      </c>
      <c r="AW607" s="223"/>
      <c r="AX607" s="223">
        <f t="shared" si="62"/>
        <v>179419455</v>
      </c>
      <c r="AY607" s="223">
        <v>179419455</v>
      </c>
      <c r="AZ607" s="223"/>
      <c r="BA607" s="223"/>
      <c r="BB607" s="223"/>
      <c r="BC607" s="223"/>
      <c r="BD607" s="223"/>
      <c r="BE607" s="223"/>
      <c r="BF607" s="223">
        <v>0</v>
      </c>
      <c r="BG607" s="223"/>
    </row>
    <row r="608" spans="1:59" s="234" customFormat="1" ht="94.5" hidden="1" customHeight="1" x14ac:dyDescent="0.3">
      <c r="A608" s="213">
        <v>605</v>
      </c>
      <c r="B608" s="230" t="str">
        <f>[4]LT!E$8</f>
        <v xml:space="preserve">LT6. DESARROLLO INTEGRAL RURAL PARA LA EQUIDAD </v>
      </c>
      <c r="C608" s="220" t="str">
        <f>[4]LA!F$26</f>
        <v>LA602. COSECHANDO PROGRESO INCLUYENTE Y PARTICIPATIVO</v>
      </c>
      <c r="D608" s="220" t="str">
        <f>[4]Pg!$F$63</f>
        <v>Pg60201. Planificación y Ordenamiento Productivo</v>
      </c>
      <c r="E608" s="220" t="s">
        <v>5178</v>
      </c>
      <c r="F608" s="220" t="s">
        <v>5335</v>
      </c>
      <c r="G608" s="220" t="s">
        <v>1761</v>
      </c>
      <c r="H608" s="220" t="s">
        <v>4984</v>
      </c>
      <c r="I608" s="220" t="s">
        <v>187</v>
      </c>
      <c r="J608" s="220"/>
      <c r="K608" s="220" t="s">
        <v>189</v>
      </c>
      <c r="L608" s="221">
        <v>0</v>
      </c>
      <c r="M608" s="221">
        <v>2019</v>
      </c>
      <c r="N608" s="224">
        <v>1</v>
      </c>
      <c r="O608" s="221">
        <v>25</v>
      </c>
      <c r="P608" s="221">
        <v>50</v>
      </c>
      <c r="Q608" s="221">
        <v>75</v>
      </c>
      <c r="R608" s="222">
        <v>100</v>
      </c>
      <c r="S608" s="223">
        <f t="shared" si="61"/>
        <v>157928000</v>
      </c>
      <c r="T608" s="223">
        <f t="shared" si="59"/>
        <v>80000000</v>
      </c>
      <c r="U608" s="223">
        <v>80000000</v>
      </c>
      <c r="V608" s="223"/>
      <c r="W608" s="223"/>
      <c r="X608" s="223"/>
      <c r="Y608" s="223"/>
      <c r="Z608" s="223"/>
      <c r="AA608" s="223"/>
      <c r="AB608" s="223"/>
      <c r="AC608" s="223"/>
      <c r="AD608" s="223">
        <f t="shared" si="58"/>
        <v>24000000</v>
      </c>
      <c r="AE608" s="223">
        <v>24000000</v>
      </c>
      <c r="AF608" s="223"/>
      <c r="AG608" s="223"/>
      <c r="AH608" s="223"/>
      <c r="AI608" s="223"/>
      <c r="AJ608" s="223"/>
      <c r="AK608" s="223"/>
      <c r="AL608" s="223"/>
      <c r="AM608" s="223"/>
      <c r="AN608" s="223">
        <f t="shared" si="60"/>
        <v>25680000</v>
      </c>
      <c r="AO608" s="223">
        <v>25680000</v>
      </c>
      <c r="AP608" s="223"/>
      <c r="AQ608" s="223"/>
      <c r="AR608" s="223"/>
      <c r="AS608" s="223"/>
      <c r="AT608" s="223"/>
      <c r="AU608" s="223"/>
      <c r="AV608" s="223"/>
      <c r="AW608" s="223"/>
      <c r="AX608" s="223">
        <f t="shared" si="62"/>
        <v>28248000</v>
      </c>
      <c r="AY608" s="223">
        <v>28248000</v>
      </c>
      <c r="AZ608" s="223"/>
      <c r="BA608" s="223"/>
      <c r="BB608" s="223"/>
      <c r="BC608" s="223"/>
      <c r="BD608" s="223"/>
      <c r="BE608" s="223"/>
      <c r="BF608" s="223">
        <v>0</v>
      </c>
      <c r="BG608" s="223"/>
    </row>
    <row r="609" spans="1:59" s="234" customFormat="1" ht="65" hidden="1" x14ac:dyDescent="0.3">
      <c r="A609" s="213">
        <v>606</v>
      </c>
      <c r="B609" s="230" t="str">
        <f>[4]LT!E$8</f>
        <v xml:space="preserve">LT6. DESARROLLO INTEGRAL RURAL PARA LA EQUIDAD </v>
      </c>
      <c r="C609" s="220" t="str">
        <f>[4]LA!F$26</f>
        <v>LA602. COSECHANDO PROGRESO INCLUYENTE Y PARTICIPATIVO</v>
      </c>
      <c r="D609" s="220" t="str">
        <f>[4]Pg!$F$63</f>
        <v>Pg60201. Planificación y Ordenamiento Productivo</v>
      </c>
      <c r="E609" s="220" t="s">
        <v>5178</v>
      </c>
      <c r="F609" s="220" t="s">
        <v>5335</v>
      </c>
      <c r="G609" s="220" t="s">
        <v>1762</v>
      </c>
      <c r="H609" s="220" t="s">
        <v>4985</v>
      </c>
      <c r="I609" s="220" t="s">
        <v>187</v>
      </c>
      <c r="J609" s="220"/>
      <c r="K609" s="220" t="s">
        <v>189</v>
      </c>
      <c r="L609" s="221">
        <v>0</v>
      </c>
      <c r="M609" s="221">
        <v>2019</v>
      </c>
      <c r="N609" s="221">
        <v>1</v>
      </c>
      <c r="O609" s="221">
        <v>1</v>
      </c>
      <c r="P609" s="221">
        <v>1</v>
      </c>
      <c r="Q609" s="221">
        <v>1</v>
      </c>
      <c r="R609" s="222">
        <v>1</v>
      </c>
      <c r="S609" s="223">
        <f t="shared" si="61"/>
        <v>98705000</v>
      </c>
      <c r="T609" s="223">
        <f t="shared" si="59"/>
        <v>50000000</v>
      </c>
      <c r="U609" s="223">
        <v>50000000</v>
      </c>
      <c r="V609" s="223"/>
      <c r="W609" s="223"/>
      <c r="X609" s="223"/>
      <c r="Y609" s="223"/>
      <c r="Z609" s="223"/>
      <c r="AA609" s="223"/>
      <c r="AB609" s="223"/>
      <c r="AC609" s="223"/>
      <c r="AD609" s="223">
        <f t="shared" si="58"/>
        <v>15000000</v>
      </c>
      <c r="AE609" s="223">
        <v>15000000</v>
      </c>
      <c r="AF609" s="223"/>
      <c r="AG609" s="223"/>
      <c r="AH609" s="223"/>
      <c r="AI609" s="223"/>
      <c r="AJ609" s="223"/>
      <c r="AK609" s="223"/>
      <c r="AL609" s="223"/>
      <c r="AM609" s="223"/>
      <c r="AN609" s="223">
        <f t="shared" si="60"/>
        <v>16050000</v>
      </c>
      <c r="AO609" s="223">
        <v>16050000</v>
      </c>
      <c r="AP609" s="223"/>
      <c r="AQ609" s="223"/>
      <c r="AR609" s="223"/>
      <c r="AS609" s="223"/>
      <c r="AT609" s="223"/>
      <c r="AU609" s="223"/>
      <c r="AV609" s="223"/>
      <c r="AW609" s="223"/>
      <c r="AX609" s="223">
        <f t="shared" si="62"/>
        <v>17655000</v>
      </c>
      <c r="AY609" s="223">
        <v>17655000</v>
      </c>
      <c r="AZ609" s="223"/>
      <c r="BA609" s="223"/>
      <c r="BB609" s="223"/>
      <c r="BC609" s="223"/>
      <c r="BD609" s="223"/>
      <c r="BE609" s="223"/>
      <c r="BF609" s="223">
        <v>0</v>
      </c>
      <c r="BG609" s="223"/>
    </row>
    <row r="610" spans="1:59" s="234" customFormat="1" ht="78" hidden="1" x14ac:dyDescent="0.3">
      <c r="A610" s="213">
        <v>607</v>
      </c>
      <c r="B610" s="230" t="str">
        <f>[4]LT!E$8</f>
        <v xml:space="preserve">LT6. DESARROLLO INTEGRAL RURAL PARA LA EQUIDAD </v>
      </c>
      <c r="C610" s="220" t="str">
        <f>[4]LA!F$25</f>
        <v>LA601. PRODUCCIÓN ECOLÓGICA</v>
      </c>
      <c r="D610" s="220" t="str">
        <f>[4]Pg!$F$61</f>
        <v>Pg60101. Suficiencia, Autonomía, Seguridad y Soberanía Alimentaria y Nutricional</v>
      </c>
      <c r="E610" s="220" t="s">
        <v>5179</v>
      </c>
      <c r="F610" s="220" t="s">
        <v>5336</v>
      </c>
      <c r="G610" s="220" t="s">
        <v>1086</v>
      </c>
      <c r="H610" s="220" t="s">
        <v>4986</v>
      </c>
      <c r="I610" s="220" t="s">
        <v>317</v>
      </c>
      <c r="J610" s="220"/>
      <c r="K610" s="220" t="s">
        <v>85</v>
      </c>
      <c r="L610" s="236">
        <v>17183</v>
      </c>
      <c r="M610" s="221">
        <v>2019</v>
      </c>
      <c r="N610" s="236">
        <v>20000</v>
      </c>
      <c r="O610" s="236">
        <v>5000</v>
      </c>
      <c r="P610" s="236">
        <v>10000</v>
      </c>
      <c r="Q610" s="236">
        <v>15000</v>
      </c>
      <c r="R610" s="238">
        <v>20000</v>
      </c>
      <c r="S610" s="223">
        <f t="shared" si="61"/>
        <v>550623680</v>
      </c>
      <c r="T610" s="223">
        <f t="shared" si="59"/>
        <v>131023000</v>
      </c>
      <c r="U610" s="223"/>
      <c r="V610" s="223">
        <v>131023000</v>
      </c>
      <c r="W610" s="223"/>
      <c r="X610" s="223"/>
      <c r="Y610" s="223"/>
      <c r="Z610" s="223"/>
      <c r="AA610" s="223"/>
      <c r="AB610" s="223"/>
      <c r="AC610" s="223"/>
      <c r="AD610" s="223">
        <f t="shared" si="58"/>
        <v>130000000</v>
      </c>
      <c r="AE610" s="223">
        <v>130000000</v>
      </c>
      <c r="AF610" s="223"/>
      <c r="AG610" s="223"/>
      <c r="AH610" s="223"/>
      <c r="AI610" s="223"/>
      <c r="AJ610" s="223"/>
      <c r="AK610" s="223"/>
      <c r="AL610" s="223"/>
      <c r="AM610" s="223"/>
      <c r="AN610" s="223">
        <f t="shared" si="60"/>
        <v>138504673</v>
      </c>
      <c r="AO610" s="223">
        <v>138504673</v>
      </c>
      <c r="AP610" s="223"/>
      <c r="AQ610" s="223"/>
      <c r="AR610" s="223"/>
      <c r="AS610" s="223"/>
      <c r="AT610" s="223"/>
      <c r="AU610" s="223"/>
      <c r="AV610" s="223"/>
      <c r="AW610" s="223"/>
      <c r="AX610" s="223">
        <f t="shared" si="62"/>
        <v>151096007</v>
      </c>
      <c r="AY610" s="223">
        <v>151096007</v>
      </c>
      <c r="AZ610" s="223"/>
      <c r="BA610" s="223"/>
      <c r="BB610" s="223"/>
      <c r="BC610" s="223"/>
      <c r="BD610" s="223"/>
      <c r="BE610" s="223"/>
      <c r="BF610" s="223">
        <v>0</v>
      </c>
      <c r="BG610" s="223"/>
    </row>
    <row r="611" spans="1:59" s="234" customFormat="1" ht="78" hidden="1" x14ac:dyDescent="0.3">
      <c r="A611" s="213">
        <v>608</v>
      </c>
      <c r="B611" s="230" t="str">
        <f>[4]LT!E$8</f>
        <v xml:space="preserve">LT6. DESARROLLO INTEGRAL RURAL PARA LA EQUIDAD </v>
      </c>
      <c r="C611" s="220" t="str">
        <f>[4]LA!F$25</f>
        <v>LA601. PRODUCCIÓN ECOLÓGICA</v>
      </c>
      <c r="D611" s="220" t="str">
        <f>[4]Pg!$F$61</f>
        <v>Pg60101. Suficiencia, Autonomía, Seguridad y Soberanía Alimentaria y Nutricional</v>
      </c>
      <c r="E611" s="220" t="s">
        <v>5179</v>
      </c>
      <c r="F611" s="220" t="s">
        <v>5336</v>
      </c>
      <c r="G611" s="220" t="s">
        <v>1087</v>
      </c>
      <c r="H611" s="220" t="s">
        <v>4987</v>
      </c>
      <c r="I611" s="220" t="s">
        <v>317</v>
      </c>
      <c r="J611" s="220"/>
      <c r="K611" s="220" t="s">
        <v>85</v>
      </c>
      <c r="L611" s="221">
        <v>20</v>
      </c>
      <c r="M611" s="221">
        <v>2019</v>
      </c>
      <c r="N611" s="221">
        <v>30</v>
      </c>
      <c r="O611" s="221">
        <v>7</v>
      </c>
      <c r="P611" s="221">
        <v>15</v>
      </c>
      <c r="Q611" s="221">
        <v>22</v>
      </c>
      <c r="R611" s="222">
        <v>30</v>
      </c>
      <c r="S611" s="223">
        <f t="shared" si="61"/>
        <v>465387895</v>
      </c>
      <c r="T611" s="223">
        <f t="shared" si="59"/>
        <v>100000000</v>
      </c>
      <c r="U611" s="223"/>
      <c r="V611" s="223">
        <v>100000000</v>
      </c>
      <c r="W611" s="223"/>
      <c r="X611" s="223"/>
      <c r="Y611" s="223"/>
      <c r="Z611" s="223"/>
      <c r="AA611" s="223"/>
      <c r="AB611" s="223"/>
      <c r="AC611" s="223"/>
      <c r="AD611" s="223">
        <f t="shared" si="58"/>
        <v>113203883</v>
      </c>
      <c r="AE611" s="223"/>
      <c r="AF611" s="223">
        <v>113203883</v>
      </c>
      <c r="AG611" s="223"/>
      <c r="AH611" s="223"/>
      <c r="AI611" s="223"/>
      <c r="AJ611" s="223"/>
      <c r="AK611" s="223"/>
      <c r="AL611" s="223"/>
      <c r="AM611" s="223"/>
      <c r="AN611" s="223">
        <f t="shared" si="60"/>
        <v>120609745</v>
      </c>
      <c r="AO611" s="223"/>
      <c r="AP611" s="223">
        <v>120609745</v>
      </c>
      <c r="AQ611" s="223"/>
      <c r="AR611" s="223"/>
      <c r="AS611" s="223"/>
      <c r="AT611" s="223"/>
      <c r="AU611" s="223"/>
      <c r="AV611" s="223"/>
      <c r="AW611" s="223"/>
      <c r="AX611" s="223">
        <f t="shared" si="62"/>
        <v>131574267</v>
      </c>
      <c r="AY611" s="223"/>
      <c r="AZ611" s="223">
        <v>131574267</v>
      </c>
      <c r="BA611" s="223"/>
      <c r="BB611" s="223"/>
      <c r="BC611" s="223"/>
      <c r="BD611" s="223"/>
      <c r="BE611" s="223"/>
      <c r="BF611" s="223">
        <v>0</v>
      </c>
      <c r="BG611" s="223"/>
    </row>
    <row r="612" spans="1:59" s="234" customFormat="1" ht="78" hidden="1" x14ac:dyDescent="0.3">
      <c r="A612" s="213">
        <v>609</v>
      </c>
      <c r="B612" s="230" t="str">
        <f>[4]LT!E$8</f>
        <v xml:space="preserve">LT6. DESARROLLO INTEGRAL RURAL PARA LA EQUIDAD </v>
      </c>
      <c r="C612" s="220" t="str">
        <f>[4]LA!F$25</f>
        <v>LA601. PRODUCCIÓN ECOLÓGICA</v>
      </c>
      <c r="D612" s="220" t="str">
        <f>[4]Pg!$F$61</f>
        <v>Pg60101. Suficiencia, Autonomía, Seguridad y Soberanía Alimentaria y Nutricional</v>
      </c>
      <c r="E612" s="220" t="s">
        <v>5179</v>
      </c>
      <c r="F612" s="220" t="s">
        <v>5336</v>
      </c>
      <c r="G612" s="220" t="s">
        <v>1088</v>
      </c>
      <c r="H612" s="220" t="s">
        <v>4988</v>
      </c>
      <c r="I612" s="220" t="s">
        <v>317</v>
      </c>
      <c r="J612" s="220"/>
      <c r="K612" s="220" t="s">
        <v>85</v>
      </c>
      <c r="L612" s="221">
        <v>40</v>
      </c>
      <c r="M612" s="221">
        <v>2019</v>
      </c>
      <c r="N612" s="221">
        <v>50</v>
      </c>
      <c r="O612" s="221">
        <v>12</v>
      </c>
      <c r="P612" s="221">
        <v>25</v>
      </c>
      <c r="Q612" s="221">
        <v>37</v>
      </c>
      <c r="R612" s="222">
        <v>50</v>
      </c>
      <c r="S612" s="223">
        <f t="shared" si="61"/>
        <v>831647681</v>
      </c>
      <c r="T612" s="223">
        <f t="shared" si="59"/>
        <v>350000000</v>
      </c>
      <c r="U612" s="223"/>
      <c r="V612" s="223">
        <v>350000000</v>
      </c>
      <c r="W612" s="223"/>
      <c r="X612" s="223"/>
      <c r="Y612" s="223"/>
      <c r="Z612" s="223"/>
      <c r="AA612" s="223"/>
      <c r="AB612" s="223"/>
      <c r="AC612" s="223"/>
      <c r="AD612" s="223">
        <f t="shared" si="58"/>
        <v>149223301</v>
      </c>
      <c r="AE612" s="223"/>
      <c r="AF612" s="223">
        <v>149223301</v>
      </c>
      <c r="AG612" s="223"/>
      <c r="AH612" s="223"/>
      <c r="AI612" s="223"/>
      <c r="AJ612" s="223"/>
      <c r="AK612" s="223"/>
      <c r="AL612" s="223"/>
      <c r="AM612" s="223"/>
      <c r="AN612" s="223">
        <f t="shared" si="60"/>
        <v>158985573</v>
      </c>
      <c r="AO612" s="223"/>
      <c r="AP612" s="223">
        <v>158985573</v>
      </c>
      <c r="AQ612" s="223"/>
      <c r="AR612" s="223"/>
      <c r="AS612" s="223"/>
      <c r="AT612" s="223"/>
      <c r="AU612" s="223"/>
      <c r="AV612" s="223"/>
      <c r="AW612" s="223"/>
      <c r="AX612" s="223">
        <f t="shared" si="62"/>
        <v>173438807</v>
      </c>
      <c r="AY612" s="223"/>
      <c r="AZ612" s="223">
        <v>173438807</v>
      </c>
      <c r="BA612" s="223"/>
      <c r="BB612" s="223"/>
      <c r="BC612" s="223"/>
      <c r="BD612" s="223"/>
      <c r="BE612" s="223"/>
      <c r="BF612" s="223">
        <v>0</v>
      </c>
      <c r="BG612" s="223"/>
    </row>
    <row r="613" spans="1:59" s="234" customFormat="1" ht="78" hidden="1" x14ac:dyDescent="0.3">
      <c r="A613" s="213">
        <v>610</v>
      </c>
      <c r="B613" s="230" t="str">
        <f>[4]LT!E$8</f>
        <v xml:space="preserve">LT6. DESARROLLO INTEGRAL RURAL PARA LA EQUIDAD </v>
      </c>
      <c r="C613" s="220" t="str">
        <f>[4]LA!F$25</f>
        <v>LA601. PRODUCCIÓN ECOLÓGICA</v>
      </c>
      <c r="D613" s="220" t="str">
        <f>[4]Pg!$F$61</f>
        <v>Pg60101. Suficiencia, Autonomía, Seguridad y Soberanía Alimentaria y Nutricional</v>
      </c>
      <c r="E613" s="220" t="s">
        <v>5179</v>
      </c>
      <c r="F613" s="220" t="s">
        <v>5336</v>
      </c>
      <c r="G613" s="220" t="s">
        <v>1089</v>
      </c>
      <c r="H613" s="220" t="s">
        <v>4989</v>
      </c>
      <c r="I613" s="220" t="s">
        <v>317</v>
      </c>
      <c r="J613" s="220"/>
      <c r="K613" s="220" t="s">
        <v>85</v>
      </c>
      <c r="L613" s="221">
        <v>40</v>
      </c>
      <c r="M613" s="221">
        <v>2019</v>
      </c>
      <c r="N613" s="221">
        <v>50</v>
      </c>
      <c r="O613" s="221">
        <v>15</v>
      </c>
      <c r="P613" s="221">
        <v>26</v>
      </c>
      <c r="Q613" s="221">
        <v>37</v>
      </c>
      <c r="R613" s="222">
        <v>50</v>
      </c>
      <c r="S613" s="223">
        <f t="shared" si="61"/>
        <v>881647681</v>
      </c>
      <c r="T613" s="223">
        <f t="shared" si="59"/>
        <v>400000000</v>
      </c>
      <c r="U613" s="223"/>
      <c r="V613" s="223">
        <v>400000000</v>
      </c>
      <c r="W613" s="223"/>
      <c r="X613" s="223"/>
      <c r="Y613" s="223"/>
      <c r="Z613" s="223"/>
      <c r="AA613" s="223"/>
      <c r="AB613" s="223"/>
      <c r="AC613" s="223"/>
      <c r="AD613" s="223">
        <f t="shared" si="58"/>
        <v>149223301</v>
      </c>
      <c r="AE613" s="223"/>
      <c r="AF613" s="223">
        <v>149223301</v>
      </c>
      <c r="AG613" s="223"/>
      <c r="AH613" s="223"/>
      <c r="AI613" s="223"/>
      <c r="AJ613" s="223"/>
      <c r="AK613" s="223"/>
      <c r="AL613" s="223"/>
      <c r="AM613" s="223"/>
      <c r="AN613" s="223">
        <f t="shared" si="60"/>
        <v>158985573</v>
      </c>
      <c r="AO613" s="223"/>
      <c r="AP613" s="223">
        <v>158985573</v>
      </c>
      <c r="AQ613" s="223"/>
      <c r="AR613" s="223"/>
      <c r="AS613" s="223"/>
      <c r="AT613" s="223"/>
      <c r="AU613" s="223"/>
      <c r="AV613" s="223"/>
      <c r="AW613" s="223"/>
      <c r="AX613" s="223">
        <f t="shared" si="62"/>
        <v>173438807</v>
      </c>
      <c r="AY613" s="223"/>
      <c r="AZ613" s="223">
        <v>173438807</v>
      </c>
      <c r="BA613" s="223"/>
      <c r="BB613" s="223"/>
      <c r="BC613" s="223"/>
      <c r="BD613" s="223"/>
      <c r="BE613" s="223"/>
      <c r="BF613" s="223">
        <v>0</v>
      </c>
      <c r="BG613" s="223"/>
    </row>
    <row r="614" spans="1:59" s="234" customFormat="1" ht="78" hidden="1" x14ac:dyDescent="0.3">
      <c r="A614" s="213">
        <v>611</v>
      </c>
      <c r="B614" s="230" t="str">
        <f>[4]LT!E$8</f>
        <v xml:space="preserve">LT6. DESARROLLO INTEGRAL RURAL PARA LA EQUIDAD </v>
      </c>
      <c r="C614" s="220" t="str">
        <f>[4]LA!F$25</f>
        <v>LA601. PRODUCCIÓN ECOLÓGICA</v>
      </c>
      <c r="D614" s="220" t="str">
        <f>[4]Pg!$F$61</f>
        <v>Pg60101. Suficiencia, Autonomía, Seguridad y Soberanía Alimentaria y Nutricional</v>
      </c>
      <c r="E614" s="220" t="s">
        <v>5179</v>
      </c>
      <c r="F614" s="220" t="s">
        <v>5336</v>
      </c>
      <c r="G614" s="220" t="s">
        <v>1090</v>
      </c>
      <c r="H614" s="220" t="s">
        <v>4990</v>
      </c>
      <c r="I614" s="220" t="s">
        <v>317</v>
      </c>
      <c r="J614" s="220"/>
      <c r="K614" s="220" t="s">
        <v>85</v>
      </c>
      <c r="L614" s="221">
        <v>20</v>
      </c>
      <c r="M614" s="221">
        <v>2019</v>
      </c>
      <c r="N614" s="221">
        <v>30</v>
      </c>
      <c r="O614" s="221">
        <v>7</v>
      </c>
      <c r="P614" s="221">
        <v>15</v>
      </c>
      <c r="Q614" s="221">
        <v>22</v>
      </c>
      <c r="R614" s="222">
        <v>30</v>
      </c>
      <c r="S614" s="223">
        <f t="shared" si="61"/>
        <v>465387895</v>
      </c>
      <c r="T614" s="223">
        <f t="shared" si="59"/>
        <v>100000000</v>
      </c>
      <c r="U614" s="223"/>
      <c r="V614" s="223">
        <v>100000000</v>
      </c>
      <c r="W614" s="223"/>
      <c r="X614" s="223"/>
      <c r="Y614" s="223"/>
      <c r="Z614" s="223"/>
      <c r="AA614" s="223"/>
      <c r="AB614" s="223"/>
      <c r="AC614" s="223"/>
      <c r="AD614" s="223">
        <f t="shared" si="58"/>
        <v>113203883</v>
      </c>
      <c r="AE614" s="223"/>
      <c r="AF614" s="223">
        <v>113203883</v>
      </c>
      <c r="AG614" s="223"/>
      <c r="AH614" s="223"/>
      <c r="AI614" s="223"/>
      <c r="AJ614" s="223"/>
      <c r="AK614" s="223"/>
      <c r="AL614" s="223"/>
      <c r="AM614" s="223"/>
      <c r="AN614" s="223">
        <f t="shared" si="60"/>
        <v>120609745</v>
      </c>
      <c r="AO614" s="223"/>
      <c r="AP614" s="223">
        <v>120609745</v>
      </c>
      <c r="AQ614" s="223"/>
      <c r="AR614" s="223"/>
      <c r="AS614" s="223"/>
      <c r="AT614" s="223"/>
      <c r="AU614" s="223"/>
      <c r="AV614" s="223"/>
      <c r="AW614" s="223"/>
      <c r="AX614" s="223">
        <f t="shared" si="62"/>
        <v>131574267</v>
      </c>
      <c r="AY614" s="223"/>
      <c r="AZ614" s="223">
        <v>131574267</v>
      </c>
      <c r="BA614" s="223"/>
      <c r="BB614" s="223"/>
      <c r="BC614" s="223"/>
      <c r="BD614" s="223"/>
      <c r="BE614" s="223"/>
      <c r="BF614" s="223">
        <v>0</v>
      </c>
      <c r="BG614" s="223"/>
    </row>
    <row r="615" spans="1:59" s="234" customFormat="1" ht="78" hidden="1" x14ac:dyDescent="0.3">
      <c r="A615" s="213">
        <v>612</v>
      </c>
      <c r="B615" s="230" t="str">
        <f>[4]LT!E$8</f>
        <v xml:space="preserve">LT6. DESARROLLO INTEGRAL RURAL PARA LA EQUIDAD </v>
      </c>
      <c r="C615" s="220" t="str">
        <f>[4]LA!F$25</f>
        <v>LA601. PRODUCCIÓN ECOLÓGICA</v>
      </c>
      <c r="D615" s="220" t="str">
        <f>[4]Pg!$F$61</f>
        <v>Pg60101. Suficiencia, Autonomía, Seguridad y Soberanía Alimentaria y Nutricional</v>
      </c>
      <c r="E615" s="220" t="s">
        <v>5179</v>
      </c>
      <c r="F615" s="220" t="s">
        <v>5336</v>
      </c>
      <c r="G615" s="220" t="s">
        <v>1091</v>
      </c>
      <c r="H615" s="220" t="s">
        <v>4991</v>
      </c>
      <c r="I615" s="220" t="s">
        <v>317</v>
      </c>
      <c r="J615" s="220"/>
      <c r="K615" s="220" t="s">
        <v>85</v>
      </c>
      <c r="L615" s="221">
        <v>168</v>
      </c>
      <c r="M615" s="221">
        <v>2019</v>
      </c>
      <c r="N615" s="221">
        <v>140</v>
      </c>
      <c r="O615" s="221">
        <v>35</v>
      </c>
      <c r="P615" s="221">
        <v>70</v>
      </c>
      <c r="Q615" s="221">
        <v>105</v>
      </c>
      <c r="R615" s="222">
        <v>140</v>
      </c>
      <c r="S615" s="223">
        <f t="shared" si="61"/>
        <v>1659380769</v>
      </c>
      <c r="T615" s="223">
        <f t="shared" si="59"/>
        <v>530000000</v>
      </c>
      <c r="U615" s="223"/>
      <c r="V615" s="223">
        <v>530000000</v>
      </c>
      <c r="W615" s="223"/>
      <c r="X615" s="223"/>
      <c r="Y615" s="223"/>
      <c r="Z615" s="223"/>
      <c r="AA615" s="223"/>
      <c r="AB615" s="223"/>
      <c r="AC615" s="223"/>
      <c r="AD615" s="223">
        <f t="shared" si="58"/>
        <v>349902913</v>
      </c>
      <c r="AE615" s="223"/>
      <c r="AF615" s="223">
        <v>349902913</v>
      </c>
      <c r="AG615" s="223"/>
      <c r="AH615" s="223"/>
      <c r="AI615" s="223"/>
      <c r="AJ615" s="223"/>
      <c r="AK615" s="223"/>
      <c r="AL615" s="223"/>
      <c r="AM615" s="223"/>
      <c r="AN615" s="223">
        <f t="shared" si="60"/>
        <v>372793757</v>
      </c>
      <c r="AO615" s="223"/>
      <c r="AP615" s="223">
        <v>372793757</v>
      </c>
      <c r="AQ615" s="223"/>
      <c r="AR615" s="223"/>
      <c r="AS615" s="223"/>
      <c r="AT615" s="223"/>
      <c r="AU615" s="223"/>
      <c r="AV615" s="223"/>
      <c r="AW615" s="223"/>
      <c r="AX615" s="223">
        <f t="shared" si="62"/>
        <v>406684099</v>
      </c>
      <c r="AY615" s="223"/>
      <c r="AZ615" s="223">
        <v>406684099</v>
      </c>
      <c r="BA615" s="223"/>
      <c r="BB615" s="223"/>
      <c r="BC615" s="223"/>
      <c r="BD615" s="223"/>
      <c r="BE615" s="223"/>
      <c r="BF615" s="223">
        <v>0</v>
      </c>
      <c r="BG615" s="223"/>
    </row>
    <row r="616" spans="1:59" s="234" customFormat="1" ht="87" hidden="1" customHeight="1" x14ac:dyDescent="0.3">
      <c r="A616" s="213">
        <v>613</v>
      </c>
      <c r="B616" s="230" t="str">
        <f>[4]LT!E$8</f>
        <v xml:space="preserve">LT6. DESARROLLO INTEGRAL RURAL PARA LA EQUIDAD </v>
      </c>
      <c r="C616" s="220" t="str">
        <f>[4]LA!F$25</f>
        <v>LA601. PRODUCCIÓN ECOLÓGICA</v>
      </c>
      <c r="D616" s="220" t="str">
        <f>[4]Pg!$F$61</f>
        <v>Pg60101. Suficiencia, Autonomía, Seguridad y Soberanía Alimentaria y Nutricional</v>
      </c>
      <c r="E616" s="220" t="s">
        <v>5179</v>
      </c>
      <c r="F616" s="220" t="s">
        <v>5336</v>
      </c>
      <c r="G616" s="215" t="s">
        <v>1092</v>
      </c>
      <c r="H616" s="220" t="s">
        <v>4992</v>
      </c>
      <c r="I616" s="220" t="s">
        <v>317</v>
      </c>
      <c r="J616" s="220"/>
      <c r="K616" s="220" t="s">
        <v>85</v>
      </c>
      <c r="L616" s="221">
        <v>0</v>
      </c>
      <c r="M616" s="221">
        <v>2019</v>
      </c>
      <c r="N616" s="221">
        <v>15</v>
      </c>
      <c r="O616" s="221">
        <v>0</v>
      </c>
      <c r="P616" s="221">
        <v>5</v>
      </c>
      <c r="Q616" s="221">
        <v>10</v>
      </c>
      <c r="R616" s="222">
        <v>15</v>
      </c>
      <c r="S616" s="223">
        <f t="shared" si="61"/>
        <v>444283097</v>
      </c>
      <c r="T616" s="223">
        <f t="shared" si="59"/>
        <v>121513343</v>
      </c>
      <c r="U616" s="223"/>
      <c r="V616" s="223">
        <v>121513343</v>
      </c>
      <c r="W616" s="223"/>
      <c r="X616" s="223"/>
      <c r="Y616" s="223"/>
      <c r="Z616" s="223"/>
      <c r="AA616" s="223"/>
      <c r="AB616" s="223"/>
      <c r="AC616" s="223"/>
      <c r="AD616" s="223">
        <f t="shared" si="58"/>
        <v>100000000</v>
      </c>
      <c r="AE616" s="223"/>
      <c r="AF616" s="223">
        <v>100000000</v>
      </c>
      <c r="AG616" s="223"/>
      <c r="AH616" s="223"/>
      <c r="AI616" s="223"/>
      <c r="AJ616" s="223"/>
      <c r="AK616" s="223"/>
      <c r="AL616" s="223"/>
      <c r="AM616" s="223"/>
      <c r="AN616" s="223">
        <f t="shared" si="60"/>
        <v>106542056</v>
      </c>
      <c r="AO616" s="223"/>
      <c r="AP616" s="223">
        <v>106542056</v>
      </c>
      <c r="AQ616" s="223"/>
      <c r="AR616" s="223"/>
      <c r="AS616" s="223"/>
      <c r="AT616" s="223"/>
      <c r="AU616" s="223"/>
      <c r="AV616" s="223"/>
      <c r="AW616" s="223"/>
      <c r="AX616" s="223">
        <f t="shared" si="62"/>
        <v>116227698</v>
      </c>
      <c r="AY616" s="223"/>
      <c r="AZ616" s="223">
        <v>116227698</v>
      </c>
      <c r="BA616" s="223"/>
      <c r="BB616" s="223"/>
      <c r="BC616" s="223"/>
      <c r="BD616" s="223"/>
      <c r="BE616" s="223"/>
      <c r="BF616" s="223">
        <v>0</v>
      </c>
      <c r="BG616" s="223"/>
    </row>
    <row r="617" spans="1:59" s="234" customFormat="1" ht="78" hidden="1" x14ac:dyDescent="0.3">
      <c r="A617" s="213">
        <v>614</v>
      </c>
      <c r="B617" s="230" t="str">
        <f>[4]LT!E$8</f>
        <v xml:space="preserve">LT6. DESARROLLO INTEGRAL RURAL PARA LA EQUIDAD </v>
      </c>
      <c r="C617" s="220" t="str">
        <f>[4]LA!F$25</f>
        <v>LA601. PRODUCCIÓN ECOLÓGICA</v>
      </c>
      <c r="D617" s="220" t="str">
        <f>[4]Pg!$F$61</f>
        <v>Pg60101. Suficiencia, Autonomía, Seguridad y Soberanía Alimentaria y Nutricional</v>
      </c>
      <c r="E617" s="220" t="s">
        <v>5179</v>
      </c>
      <c r="F617" s="220" t="s">
        <v>5336</v>
      </c>
      <c r="G617" s="220" t="s">
        <v>1093</v>
      </c>
      <c r="H617" s="220" t="s">
        <v>4993</v>
      </c>
      <c r="I617" s="220" t="s">
        <v>187</v>
      </c>
      <c r="J617" s="220"/>
      <c r="K617" s="220" t="s">
        <v>189</v>
      </c>
      <c r="L617" s="221">
        <v>0</v>
      </c>
      <c r="M617" s="221">
        <v>2019</v>
      </c>
      <c r="N617" s="221">
        <v>1</v>
      </c>
      <c r="O617" s="221">
        <v>1</v>
      </c>
      <c r="P617" s="221">
        <v>1</v>
      </c>
      <c r="Q617" s="221">
        <v>1</v>
      </c>
      <c r="R617" s="222">
        <v>1</v>
      </c>
      <c r="S617" s="223">
        <f t="shared" si="61"/>
        <v>197410000</v>
      </c>
      <c r="T617" s="223">
        <f t="shared" si="59"/>
        <v>100000000</v>
      </c>
      <c r="U617" s="223">
        <v>100000000</v>
      </c>
      <c r="V617" s="223"/>
      <c r="W617" s="223"/>
      <c r="X617" s="223"/>
      <c r="Y617" s="223"/>
      <c r="Z617" s="223"/>
      <c r="AA617" s="223"/>
      <c r="AB617" s="223"/>
      <c r="AC617" s="223"/>
      <c r="AD617" s="223">
        <f t="shared" si="58"/>
        <v>30000000</v>
      </c>
      <c r="AE617" s="223">
        <v>30000000</v>
      </c>
      <c r="AF617" s="223"/>
      <c r="AG617" s="223"/>
      <c r="AH617" s="223"/>
      <c r="AI617" s="223"/>
      <c r="AJ617" s="223"/>
      <c r="AK617" s="223"/>
      <c r="AL617" s="223"/>
      <c r="AM617" s="223"/>
      <c r="AN617" s="223">
        <f t="shared" si="60"/>
        <v>32100000</v>
      </c>
      <c r="AO617" s="223">
        <v>32100000</v>
      </c>
      <c r="AP617" s="223"/>
      <c r="AQ617" s="223"/>
      <c r="AR617" s="223"/>
      <c r="AS617" s="223"/>
      <c r="AT617" s="223"/>
      <c r="AU617" s="223"/>
      <c r="AV617" s="223"/>
      <c r="AW617" s="223"/>
      <c r="AX617" s="223">
        <f t="shared" si="62"/>
        <v>35310000</v>
      </c>
      <c r="AY617" s="223">
        <v>35310000</v>
      </c>
      <c r="AZ617" s="223"/>
      <c r="BA617" s="223"/>
      <c r="BB617" s="223"/>
      <c r="BC617" s="223"/>
      <c r="BD617" s="223"/>
      <c r="BE617" s="223"/>
      <c r="BF617" s="223">
        <v>0</v>
      </c>
      <c r="BG617" s="223"/>
    </row>
    <row r="618" spans="1:59" s="234" customFormat="1" ht="78" hidden="1" x14ac:dyDescent="0.3">
      <c r="A618" s="213">
        <v>615</v>
      </c>
      <c r="B618" s="230" t="str">
        <f>[4]LT!E$8</f>
        <v xml:space="preserve">LT6. DESARROLLO INTEGRAL RURAL PARA LA EQUIDAD </v>
      </c>
      <c r="C618" s="220" t="str">
        <f>[4]LA!F$25</f>
        <v>LA601. PRODUCCIÓN ECOLÓGICA</v>
      </c>
      <c r="D618" s="220" t="str">
        <f>[4]Pg!$F$61</f>
        <v>Pg60101. Suficiencia, Autonomía, Seguridad y Soberanía Alimentaria y Nutricional</v>
      </c>
      <c r="E618" s="220" t="s">
        <v>5179</v>
      </c>
      <c r="F618" s="220" t="s">
        <v>5336</v>
      </c>
      <c r="G618" s="220" t="s">
        <v>1095</v>
      </c>
      <c r="H618" s="220" t="s">
        <v>4994</v>
      </c>
      <c r="I618" s="220" t="s">
        <v>187</v>
      </c>
      <c r="J618" s="220"/>
      <c r="K618" s="220" t="s">
        <v>85</v>
      </c>
      <c r="L618" s="221">
        <v>0</v>
      </c>
      <c r="M618" s="221">
        <v>2019</v>
      </c>
      <c r="N618" s="221">
        <v>8</v>
      </c>
      <c r="O618" s="221">
        <v>0</v>
      </c>
      <c r="P618" s="221">
        <v>2</v>
      </c>
      <c r="Q618" s="222">
        <v>8</v>
      </c>
      <c r="R618" s="222">
        <v>8</v>
      </c>
      <c r="S618" s="223">
        <f t="shared" si="61"/>
        <v>45000000</v>
      </c>
      <c r="T618" s="223">
        <f t="shared" si="59"/>
        <v>0</v>
      </c>
      <c r="U618" s="223">
        <v>0</v>
      </c>
      <c r="V618" s="223"/>
      <c r="W618" s="223"/>
      <c r="X618" s="223"/>
      <c r="Y618" s="223"/>
      <c r="Z618" s="223"/>
      <c r="AA618" s="223"/>
      <c r="AB618" s="223"/>
      <c r="AC618" s="223"/>
      <c r="AD618" s="223">
        <f t="shared" si="58"/>
        <v>15000000</v>
      </c>
      <c r="AE618" s="223">
        <v>15000000</v>
      </c>
      <c r="AF618" s="223"/>
      <c r="AG618" s="223"/>
      <c r="AH618" s="223"/>
      <c r="AI618" s="223"/>
      <c r="AJ618" s="223"/>
      <c r="AK618" s="223"/>
      <c r="AL618" s="223"/>
      <c r="AM618" s="223"/>
      <c r="AN618" s="223">
        <f t="shared" si="60"/>
        <v>30000000</v>
      </c>
      <c r="AO618" s="223">
        <v>30000000</v>
      </c>
      <c r="AP618" s="223"/>
      <c r="AQ618" s="223"/>
      <c r="AR618" s="223"/>
      <c r="AS618" s="223"/>
      <c r="AT618" s="223"/>
      <c r="AU618" s="223"/>
      <c r="AV618" s="223"/>
      <c r="AW618" s="223"/>
      <c r="AX618" s="223">
        <f t="shared" si="62"/>
        <v>0</v>
      </c>
      <c r="AY618" s="223"/>
      <c r="AZ618" s="223"/>
      <c r="BA618" s="223"/>
      <c r="BB618" s="223"/>
      <c r="BC618" s="223"/>
      <c r="BD618" s="223"/>
      <c r="BE618" s="223"/>
      <c r="BF618" s="223">
        <v>0</v>
      </c>
      <c r="BG618" s="223"/>
    </row>
    <row r="619" spans="1:59" s="234" customFormat="1" ht="78" x14ac:dyDescent="0.3">
      <c r="A619" s="213">
        <v>616</v>
      </c>
      <c r="B619" s="230" t="str">
        <f>[4]LT!E$8</f>
        <v xml:space="preserve">LT6. DESARROLLO INTEGRAL RURAL PARA LA EQUIDAD </v>
      </c>
      <c r="C619" s="220" t="str">
        <f>[4]LA!F$25</f>
        <v>LA601. PRODUCCIÓN ECOLÓGICA</v>
      </c>
      <c r="D619" s="220" t="str">
        <f>[4]Pg!$F$61</f>
        <v>Pg60101. Suficiencia, Autonomía, Seguridad y Soberanía Alimentaria y Nutricional</v>
      </c>
      <c r="E619" s="220" t="s">
        <v>5180</v>
      </c>
      <c r="F619" s="220" t="s">
        <v>5337</v>
      </c>
      <c r="G619" s="220" t="s">
        <v>1098</v>
      </c>
      <c r="H619" s="220" t="s">
        <v>4995</v>
      </c>
      <c r="I619" s="220" t="s">
        <v>767</v>
      </c>
      <c r="J619" s="220"/>
      <c r="K619" s="220" t="s">
        <v>77</v>
      </c>
      <c r="L619" s="224">
        <v>1</v>
      </c>
      <c r="M619" s="221">
        <v>2019</v>
      </c>
      <c r="N619" s="224">
        <v>1</v>
      </c>
      <c r="O619" s="221">
        <v>100</v>
      </c>
      <c r="P619" s="221">
        <v>100</v>
      </c>
      <c r="Q619" s="221">
        <v>100</v>
      </c>
      <c r="R619" s="222">
        <v>100</v>
      </c>
      <c r="S619" s="223">
        <f t="shared" si="61"/>
        <v>1531096602</v>
      </c>
      <c r="T619" s="223">
        <f t="shared" si="59"/>
        <v>352429129</v>
      </c>
      <c r="U619" s="223"/>
      <c r="V619" s="223"/>
      <c r="W619" s="223">
        <v>352429129</v>
      </c>
      <c r="X619" s="223"/>
      <c r="Y619" s="223"/>
      <c r="Z619" s="223"/>
      <c r="AA619" s="223"/>
      <c r="AB619" s="223"/>
      <c r="AC619" s="223"/>
      <c r="AD619" s="223">
        <f t="shared" si="58"/>
        <v>363001994</v>
      </c>
      <c r="AE619" s="223"/>
      <c r="AF619" s="223"/>
      <c r="AG619" s="223">
        <v>363001994</v>
      </c>
      <c r="AH619" s="223"/>
      <c r="AI619" s="223"/>
      <c r="AJ619" s="223"/>
      <c r="AK619" s="223"/>
      <c r="AL619" s="223"/>
      <c r="AM619" s="223"/>
      <c r="AN619" s="223">
        <f t="shared" si="60"/>
        <v>388412133</v>
      </c>
      <c r="AO619" s="223"/>
      <c r="AP619" s="223"/>
      <c r="AQ619" s="223">
        <v>388412133</v>
      </c>
      <c r="AR619" s="223"/>
      <c r="AS619" s="223"/>
      <c r="AT619" s="223"/>
      <c r="AU619" s="223"/>
      <c r="AV619" s="223"/>
      <c r="AW619" s="223"/>
      <c r="AX619" s="223">
        <f t="shared" si="62"/>
        <v>427253346</v>
      </c>
      <c r="AY619" s="223"/>
      <c r="AZ619" s="223"/>
      <c r="BA619" s="223">
        <v>427253346</v>
      </c>
      <c r="BB619" s="223"/>
      <c r="BC619" s="223"/>
      <c r="BD619" s="223"/>
      <c r="BE619" s="223"/>
      <c r="BF619" s="223">
        <v>0</v>
      </c>
      <c r="BG619" s="223"/>
    </row>
    <row r="620" spans="1:59" s="234" customFormat="1" ht="78" hidden="1" x14ac:dyDescent="0.3">
      <c r="A620" s="213">
        <v>617</v>
      </c>
      <c r="B620" s="230" t="str">
        <f>[4]LT!E$8</f>
        <v xml:space="preserve">LT6. DESARROLLO INTEGRAL RURAL PARA LA EQUIDAD </v>
      </c>
      <c r="C620" s="220" t="str">
        <f>[4]LA!F$25</f>
        <v>LA601. PRODUCCIÓN ECOLÓGICA</v>
      </c>
      <c r="D620" s="220" t="str">
        <f>[4]Pg!$F$61</f>
        <v>Pg60101. Suficiencia, Autonomía, Seguridad y Soberanía Alimentaria y Nutricional</v>
      </c>
      <c r="E620" s="220" t="s">
        <v>5179</v>
      </c>
      <c r="F620" s="220" t="s">
        <v>5336</v>
      </c>
      <c r="G620" s="220" t="s">
        <v>1099</v>
      </c>
      <c r="H620" s="220" t="s">
        <v>4996</v>
      </c>
      <c r="I620" s="220" t="s">
        <v>317</v>
      </c>
      <c r="J620" s="220"/>
      <c r="K620" s="220" t="s">
        <v>77</v>
      </c>
      <c r="L620" s="221">
        <v>20</v>
      </c>
      <c r="M620" s="221">
        <v>2019</v>
      </c>
      <c r="N620" s="221">
        <v>20</v>
      </c>
      <c r="O620" s="221">
        <v>0</v>
      </c>
      <c r="P620" s="221">
        <v>20</v>
      </c>
      <c r="Q620" s="221">
        <v>20</v>
      </c>
      <c r="R620" s="222">
        <v>20</v>
      </c>
      <c r="S620" s="223">
        <f t="shared" si="61"/>
        <v>332170814</v>
      </c>
      <c r="T620" s="223">
        <f t="shared" si="59"/>
        <v>0</v>
      </c>
      <c r="U620" s="223"/>
      <c r="V620" s="223">
        <v>0</v>
      </c>
      <c r="W620" s="223"/>
      <c r="X620" s="223"/>
      <c r="Y620" s="223"/>
      <c r="Z620" s="223"/>
      <c r="AA620" s="223"/>
      <c r="AB620" s="223"/>
      <c r="AC620" s="223"/>
      <c r="AD620" s="223">
        <f t="shared" si="58"/>
        <v>102912621</v>
      </c>
      <c r="AE620" s="223"/>
      <c r="AF620" s="223">
        <v>102912621</v>
      </c>
      <c r="AG620" s="223"/>
      <c r="AH620" s="223"/>
      <c r="AI620" s="223"/>
      <c r="AJ620" s="223"/>
      <c r="AK620" s="223"/>
      <c r="AL620" s="223"/>
      <c r="AM620" s="223"/>
      <c r="AN620" s="223">
        <f t="shared" si="60"/>
        <v>109645223</v>
      </c>
      <c r="AO620" s="223"/>
      <c r="AP620" s="223">
        <v>109645223</v>
      </c>
      <c r="AQ620" s="223"/>
      <c r="AR620" s="223"/>
      <c r="AS620" s="223"/>
      <c r="AT620" s="223"/>
      <c r="AU620" s="223"/>
      <c r="AV620" s="223"/>
      <c r="AW620" s="223"/>
      <c r="AX620" s="223">
        <f t="shared" si="62"/>
        <v>119612970</v>
      </c>
      <c r="AY620" s="223"/>
      <c r="AZ620" s="223">
        <v>119612970</v>
      </c>
      <c r="BA620" s="223"/>
      <c r="BB620" s="223"/>
      <c r="BC620" s="223"/>
      <c r="BD620" s="223"/>
      <c r="BE620" s="223"/>
      <c r="BF620" s="223">
        <v>0</v>
      </c>
      <c r="BG620" s="223"/>
    </row>
    <row r="621" spans="1:59" s="234" customFormat="1" ht="78" x14ac:dyDescent="0.3">
      <c r="A621" s="213">
        <v>618</v>
      </c>
      <c r="B621" s="230" t="str">
        <f>[4]LT!E$8</f>
        <v xml:space="preserve">LT6. DESARROLLO INTEGRAL RURAL PARA LA EQUIDAD </v>
      </c>
      <c r="C621" s="220" t="str">
        <f>[4]LA!F$25</f>
        <v>LA601. PRODUCCIÓN ECOLÓGICA</v>
      </c>
      <c r="D621" s="220" t="str">
        <f>[4]Pg!$F$61</f>
        <v>Pg60101. Suficiencia, Autonomía, Seguridad y Soberanía Alimentaria y Nutricional</v>
      </c>
      <c r="E621" s="220" t="s">
        <v>5180</v>
      </c>
      <c r="F621" s="220" t="s">
        <v>5338</v>
      </c>
      <c r="G621" s="242" t="s">
        <v>1550</v>
      </c>
      <c r="H621" s="220" t="s">
        <v>4997</v>
      </c>
      <c r="I621" s="220" t="s">
        <v>767</v>
      </c>
      <c r="J621" s="220"/>
      <c r="K621" s="220" t="s">
        <v>85</v>
      </c>
      <c r="L621" s="224">
        <v>0.6</v>
      </c>
      <c r="M621" s="221">
        <v>2018</v>
      </c>
      <c r="N621" s="224">
        <v>0.6</v>
      </c>
      <c r="O621" s="221">
        <v>60</v>
      </c>
      <c r="P621" s="221">
        <v>60</v>
      </c>
      <c r="Q621" s="221">
        <v>60</v>
      </c>
      <c r="R621" s="222">
        <v>60</v>
      </c>
      <c r="S621" s="223">
        <f t="shared" si="61"/>
        <v>1409453963</v>
      </c>
      <c r="T621" s="223">
        <f t="shared" si="59"/>
        <v>314765401</v>
      </c>
      <c r="U621" s="223"/>
      <c r="V621" s="223"/>
      <c r="W621" s="223">
        <v>314765401</v>
      </c>
      <c r="X621" s="223"/>
      <c r="Y621" s="223"/>
      <c r="Z621" s="223"/>
      <c r="AA621" s="223"/>
      <c r="AB621" s="223"/>
      <c r="AC621" s="223"/>
      <c r="AD621" s="223">
        <f t="shared" si="58"/>
        <v>324208363</v>
      </c>
      <c r="AE621" s="223"/>
      <c r="AF621" s="223"/>
      <c r="AG621" s="223">
        <v>324208363</v>
      </c>
      <c r="AH621" s="223"/>
      <c r="AI621" s="223"/>
      <c r="AJ621" s="223"/>
      <c r="AK621" s="223"/>
      <c r="AL621" s="223"/>
      <c r="AM621" s="223"/>
      <c r="AN621" s="223">
        <f t="shared" si="60"/>
        <v>346902948</v>
      </c>
      <c r="AO621" s="223"/>
      <c r="AP621" s="223"/>
      <c r="AQ621" s="223">
        <v>346902948</v>
      </c>
      <c r="AR621" s="223"/>
      <c r="AS621" s="223"/>
      <c r="AT621" s="223"/>
      <c r="AU621" s="223"/>
      <c r="AV621" s="223"/>
      <c r="AW621" s="223"/>
      <c r="AX621" s="223">
        <f t="shared" si="62"/>
        <v>423577251</v>
      </c>
      <c r="AY621" s="223"/>
      <c r="AZ621" s="223"/>
      <c r="BA621" s="223">
        <f>381593243+41984008</f>
        <v>423577251</v>
      </c>
      <c r="BB621" s="223"/>
      <c r="BC621" s="223"/>
      <c r="BD621" s="223"/>
      <c r="BE621" s="223"/>
      <c r="BF621" s="223">
        <v>0</v>
      </c>
      <c r="BG621" s="223"/>
    </row>
    <row r="622" spans="1:59" s="234" customFormat="1" ht="104" hidden="1" x14ac:dyDescent="0.3">
      <c r="A622" s="213">
        <v>619</v>
      </c>
      <c r="B622" s="230" t="str">
        <f>[4]LT!E$8</f>
        <v xml:space="preserve">LT6. DESARROLLO INTEGRAL RURAL PARA LA EQUIDAD </v>
      </c>
      <c r="C622" s="220" t="str">
        <f>[4]LA!F$25</f>
        <v>LA601. PRODUCCIÓN ECOLÓGICA</v>
      </c>
      <c r="D622" s="220" t="str">
        <f>[4]Pg!$F$62</f>
        <v>Pg60102. Producción, Conservación</v>
      </c>
      <c r="E622" s="220" t="s">
        <v>5181</v>
      </c>
      <c r="F622" s="220" t="s">
        <v>5339</v>
      </c>
      <c r="G622" s="220" t="s">
        <v>1100</v>
      </c>
      <c r="H622" s="220" t="s">
        <v>4998</v>
      </c>
      <c r="I622" s="220" t="s">
        <v>317</v>
      </c>
      <c r="J622" s="220"/>
      <c r="K622" s="220" t="s">
        <v>85</v>
      </c>
      <c r="L622" s="221">
        <v>6</v>
      </c>
      <c r="M622" s="221">
        <v>2019</v>
      </c>
      <c r="N622" s="221">
        <v>15</v>
      </c>
      <c r="O622" s="221">
        <v>0</v>
      </c>
      <c r="P622" s="221">
        <v>5</v>
      </c>
      <c r="Q622" s="221">
        <v>10</v>
      </c>
      <c r="R622" s="222">
        <v>15</v>
      </c>
      <c r="S622" s="223">
        <f t="shared" si="61"/>
        <v>802618063</v>
      </c>
      <c r="T622" s="223">
        <f t="shared" si="59"/>
        <v>0</v>
      </c>
      <c r="U622" s="223"/>
      <c r="V622" s="223">
        <v>0</v>
      </c>
      <c r="W622" s="223"/>
      <c r="X622" s="223"/>
      <c r="Y622" s="223"/>
      <c r="Z622" s="223"/>
      <c r="AA622" s="223"/>
      <c r="AB622" s="223"/>
      <c r="AC622" s="223"/>
      <c r="AD622" s="223">
        <f t="shared" si="58"/>
        <v>150000000</v>
      </c>
      <c r="AE622" s="223"/>
      <c r="AF622" s="223">
        <v>150000000</v>
      </c>
      <c r="AG622" s="223"/>
      <c r="AH622" s="223"/>
      <c r="AI622" s="223"/>
      <c r="AJ622" s="223"/>
      <c r="AK622" s="223"/>
      <c r="AL622" s="223"/>
      <c r="AM622" s="223"/>
      <c r="AN622" s="223">
        <f t="shared" si="60"/>
        <v>250000000</v>
      </c>
      <c r="AO622" s="223"/>
      <c r="AP622" s="223">
        <v>250000000</v>
      </c>
      <c r="AQ622" s="223"/>
      <c r="AR622" s="223"/>
      <c r="AS622" s="223"/>
      <c r="AT622" s="223"/>
      <c r="AU622" s="223"/>
      <c r="AV622" s="223"/>
      <c r="AW622" s="223"/>
      <c r="AX622" s="223">
        <f t="shared" si="62"/>
        <v>402618063</v>
      </c>
      <c r="AY622" s="223"/>
      <c r="AZ622" s="223">
        <v>402618063</v>
      </c>
      <c r="BA622" s="223"/>
      <c r="BB622" s="223"/>
      <c r="BC622" s="223"/>
      <c r="BD622" s="223"/>
      <c r="BE622" s="223"/>
      <c r="BF622" s="223">
        <v>0</v>
      </c>
      <c r="BG622" s="223"/>
    </row>
    <row r="623" spans="1:59" s="234" customFormat="1" ht="52" hidden="1" x14ac:dyDescent="0.3">
      <c r="A623" s="213">
        <v>620</v>
      </c>
      <c r="B623" s="230" t="str">
        <f>[4]LT!E$8</f>
        <v xml:space="preserve">LT6. DESARROLLO INTEGRAL RURAL PARA LA EQUIDAD </v>
      </c>
      <c r="C623" s="220" t="str">
        <f>[4]LA!F$25</f>
        <v>LA601. PRODUCCIÓN ECOLÓGICA</v>
      </c>
      <c r="D623" s="220" t="str">
        <f>[4]Pg!$F$62</f>
        <v>Pg60102. Producción, Conservación</v>
      </c>
      <c r="E623" s="220" t="s">
        <v>5181</v>
      </c>
      <c r="F623" s="220" t="s">
        <v>5340</v>
      </c>
      <c r="G623" s="220" t="s">
        <v>1103</v>
      </c>
      <c r="H623" s="220" t="s">
        <v>4999</v>
      </c>
      <c r="I623" s="220" t="s">
        <v>317</v>
      </c>
      <c r="J623" s="220"/>
      <c r="K623" s="220" t="s">
        <v>85</v>
      </c>
      <c r="L623" s="221">
        <v>0</v>
      </c>
      <c r="M623" s="221">
        <v>2019</v>
      </c>
      <c r="N623" s="221">
        <v>1</v>
      </c>
      <c r="O623" s="221">
        <v>0</v>
      </c>
      <c r="P623" s="221">
        <v>1</v>
      </c>
      <c r="Q623" s="221">
        <v>1</v>
      </c>
      <c r="R623" s="222">
        <v>1</v>
      </c>
      <c r="S623" s="223">
        <f t="shared" si="61"/>
        <v>100000000</v>
      </c>
      <c r="T623" s="223">
        <f t="shared" si="59"/>
        <v>0</v>
      </c>
      <c r="U623" s="223"/>
      <c r="V623" s="223">
        <v>0</v>
      </c>
      <c r="W623" s="223"/>
      <c r="X623" s="223"/>
      <c r="Y623" s="223"/>
      <c r="Z623" s="223"/>
      <c r="AA623" s="223"/>
      <c r="AB623" s="223"/>
      <c r="AC623" s="223"/>
      <c r="AD623" s="223">
        <f t="shared" si="58"/>
        <v>100000000</v>
      </c>
      <c r="AE623" s="223"/>
      <c r="AF623" s="223">
        <v>100000000</v>
      </c>
      <c r="AG623" s="223"/>
      <c r="AH623" s="223"/>
      <c r="AI623" s="223"/>
      <c r="AJ623" s="223"/>
      <c r="AK623" s="223"/>
      <c r="AL623" s="223"/>
      <c r="AM623" s="223"/>
      <c r="AN623" s="223">
        <f t="shared" si="60"/>
        <v>0</v>
      </c>
      <c r="AO623" s="223"/>
      <c r="AP623" s="223">
        <v>0</v>
      </c>
      <c r="AQ623" s="223"/>
      <c r="AR623" s="223"/>
      <c r="AS623" s="223"/>
      <c r="AT623" s="223"/>
      <c r="AU623" s="223"/>
      <c r="AV623" s="223"/>
      <c r="AW623" s="223"/>
      <c r="AX623" s="223">
        <f t="shared" si="62"/>
        <v>0</v>
      </c>
      <c r="AY623" s="223"/>
      <c r="AZ623" s="223">
        <v>0</v>
      </c>
      <c r="BA623" s="223"/>
      <c r="BB623" s="223"/>
      <c r="BC623" s="223"/>
      <c r="BD623" s="223"/>
      <c r="BE623" s="223"/>
      <c r="BF623" s="223"/>
      <c r="BG623" s="223"/>
    </row>
    <row r="624" spans="1:59" s="234" customFormat="1" ht="39" hidden="1" x14ac:dyDescent="0.3">
      <c r="A624" s="213">
        <v>621</v>
      </c>
      <c r="B624" s="230" t="str">
        <f>[4]LT!E$8</f>
        <v xml:space="preserve">LT6. DESARROLLO INTEGRAL RURAL PARA LA EQUIDAD </v>
      </c>
      <c r="C624" s="220" t="str">
        <f>[4]LA!F$25</f>
        <v>LA601. PRODUCCIÓN ECOLÓGICA</v>
      </c>
      <c r="D624" s="220" t="str">
        <f>[4]Pg!$F$62</f>
        <v>Pg60102. Producción, Conservación</v>
      </c>
      <c r="E624" s="220" t="s">
        <v>5181</v>
      </c>
      <c r="F624" s="220" t="s">
        <v>5340</v>
      </c>
      <c r="G624" s="220" t="s">
        <v>1553</v>
      </c>
      <c r="H624" s="220" t="s">
        <v>5000</v>
      </c>
      <c r="I624" s="220" t="s">
        <v>317</v>
      </c>
      <c r="J624" s="220"/>
      <c r="K624" s="220" t="s">
        <v>85</v>
      </c>
      <c r="L624" s="221">
        <v>0</v>
      </c>
      <c r="M624" s="221">
        <v>2019</v>
      </c>
      <c r="N624" s="221">
        <v>1</v>
      </c>
      <c r="O624" s="221">
        <v>0</v>
      </c>
      <c r="P624" s="221">
        <v>1</v>
      </c>
      <c r="Q624" s="221">
        <v>1</v>
      </c>
      <c r="R624" s="222">
        <v>1</v>
      </c>
      <c r="S624" s="223">
        <f t="shared" si="61"/>
        <v>103000000</v>
      </c>
      <c r="T624" s="223">
        <f t="shared" si="59"/>
        <v>0</v>
      </c>
      <c r="U624" s="223"/>
      <c r="V624" s="223">
        <v>0</v>
      </c>
      <c r="W624" s="223"/>
      <c r="X624" s="223"/>
      <c r="Y624" s="223"/>
      <c r="Z624" s="223"/>
      <c r="AA624" s="223"/>
      <c r="AB624" s="223"/>
      <c r="AC624" s="223"/>
      <c r="AD624" s="223">
        <f t="shared" si="58"/>
        <v>103000000</v>
      </c>
      <c r="AE624" s="223"/>
      <c r="AF624" s="223"/>
      <c r="AG624" s="223"/>
      <c r="AH624" s="223"/>
      <c r="AI624" s="223"/>
      <c r="AJ624" s="223"/>
      <c r="AK624" s="223"/>
      <c r="AL624" s="223">
        <v>103000000</v>
      </c>
      <c r="AM624" s="223"/>
      <c r="AN624" s="223">
        <f t="shared" si="60"/>
        <v>0</v>
      </c>
      <c r="AO624" s="223"/>
      <c r="AP624" s="223">
        <v>0</v>
      </c>
      <c r="AQ624" s="223"/>
      <c r="AR624" s="223"/>
      <c r="AS624" s="223"/>
      <c r="AT624" s="223"/>
      <c r="AU624" s="223"/>
      <c r="AV624" s="223"/>
      <c r="AW624" s="223"/>
      <c r="AX624" s="223">
        <f t="shared" si="62"/>
        <v>0</v>
      </c>
      <c r="AY624" s="223"/>
      <c r="AZ624" s="223">
        <v>0</v>
      </c>
      <c r="BA624" s="223"/>
      <c r="BB624" s="223"/>
      <c r="BC624" s="223"/>
      <c r="BD624" s="223"/>
      <c r="BE624" s="223"/>
      <c r="BF624" s="223"/>
      <c r="BG624" s="223"/>
    </row>
    <row r="625" spans="1:59" s="234" customFormat="1" ht="65" hidden="1" x14ac:dyDescent="0.3">
      <c r="A625" s="213">
        <v>622</v>
      </c>
      <c r="B625" s="230" t="str">
        <f>[4]LT!E$8</f>
        <v xml:space="preserve">LT6. DESARROLLO INTEGRAL RURAL PARA LA EQUIDAD </v>
      </c>
      <c r="C625" s="220" t="str">
        <f>[4]LA!F$25</f>
        <v>LA601. PRODUCCIÓN ECOLÓGICA</v>
      </c>
      <c r="D625" s="220" t="str">
        <f>[4]Pg!$F$62</f>
        <v>Pg60102. Producción, Conservación</v>
      </c>
      <c r="E625" s="220" t="s">
        <v>5181</v>
      </c>
      <c r="F625" s="220" t="s">
        <v>5340</v>
      </c>
      <c r="G625" s="220" t="s">
        <v>1105</v>
      </c>
      <c r="H625" s="220" t="s">
        <v>5001</v>
      </c>
      <c r="I625" s="220" t="s">
        <v>317</v>
      </c>
      <c r="J625" s="220"/>
      <c r="K625" s="220" t="s">
        <v>85</v>
      </c>
      <c r="L625" s="221">
        <v>1</v>
      </c>
      <c r="M625" s="221">
        <v>2019</v>
      </c>
      <c r="N625" s="221">
        <v>1</v>
      </c>
      <c r="O625" s="221">
        <v>1</v>
      </c>
      <c r="P625" s="221">
        <v>1</v>
      </c>
      <c r="Q625" s="221">
        <v>1</v>
      </c>
      <c r="R625" s="222">
        <v>1</v>
      </c>
      <c r="S625" s="223">
        <f t="shared" si="61"/>
        <v>210335810</v>
      </c>
      <c r="T625" s="223">
        <f t="shared" si="59"/>
        <v>30000000</v>
      </c>
      <c r="U625" s="223">
        <v>30000000</v>
      </c>
      <c r="V625" s="223">
        <v>0</v>
      </c>
      <c r="W625" s="223"/>
      <c r="X625" s="223"/>
      <c r="Y625" s="223"/>
      <c r="Z625" s="223"/>
      <c r="AA625" s="223"/>
      <c r="AB625" s="223"/>
      <c r="AC625" s="223"/>
      <c r="AD625" s="223">
        <f t="shared" si="58"/>
        <v>30900000</v>
      </c>
      <c r="AE625" s="223"/>
      <c r="AF625" s="223"/>
      <c r="AG625" s="223"/>
      <c r="AH625" s="223"/>
      <c r="AI625" s="223"/>
      <c r="AJ625" s="223"/>
      <c r="AK625" s="223"/>
      <c r="AL625" s="223">
        <v>30900000</v>
      </c>
      <c r="AM625" s="223"/>
      <c r="AN625" s="223">
        <f t="shared" si="60"/>
        <v>63654000</v>
      </c>
      <c r="AO625" s="223"/>
      <c r="AP625" s="223">
        <v>31827000</v>
      </c>
      <c r="AQ625" s="223"/>
      <c r="AR625" s="223"/>
      <c r="AS625" s="223"/>
      <c r="AT625" s="223"/>
      <c r="AU625" s="223"/>
      <c r="AV625" s="223">
        <v>31827000</v>
      </c>
      <c r="AW625" s="223"/>
      <c r="AX625" s="223">
        <f t="shared" si="62"/>
        <v>85781810</v>
      </c>
      <c r="AY625" s="223">
        <v>53000000</v>
      </c>
      <c r="AZ625" s="223"/>
      <c r="BA625" s="223"/>
      <c r="BB625" s="223"/>
      <c r="BC625" s="223"/>
      <c r="BD625" s="223"/>
      <c r="BE625" s="223"/>
      <c r="BF625" s="223">
        <v>32781810</v>
      </c>
      <c r="BG625" s="223"/>
    </row>
    <row r="626" spans="1:59" s="234" customFormat="1" ht="78" hidden="1" x14ac:dyDescent="0.3">
      <c r="A626" s="213">
        <v>623</v>
      </c>
      <c r="B626" s="230" t="str">
        <f>[4]LT!E$8</f>
        <v xml:space="preserve">LT6. DESARROLLO INTEGRAL RURAL PARA LA EQUIDAD </v>
      </c>
      <c r="C626" s="220" t="str">
        <f>[4]LA!F$25</f>
        <v>LA601. PRODUCCIÓN ECOLÓGICA</v>
      </c>
      <c r="D626" s="220" t="str">
        <f>[4]Pg!$F$62</f>
        <v>Pg60102. Producción, Conservación</v>
      </c>
      <c r="E626" s="220" t="s">
        <v>5181</v>
      </c>
      <c r="F626" s="220" t="s">
        <v>5340</v>
      </c>
      <c r="G626" s="220" t="s">
        <v>1106</v>
      </c>
      <c r="H626" s="220" t="s">
        <v>5002</v>
      </c>
      <c r="I626" s="220" t="s">
        <v>317</v>
      </c>
      <c r="J626" s="220"/>
      <c r="K626" s="220" t="s">
        <v>85</v>
      </c>
      <c r="L626" s="221">
        <v>0</v>
      </c>
      <c r="M626" s="221">
        <v>2019</v>
      </c>
      <c r="N626" s="221">
        <v>1</v>
      </c>
      <c r="O626" s="221">
        <v>1</v>
      </c>
      <c r="P626" s="221">
        <v>1</v>
      </c>
      <c r="Q626" s="221">
        <v>1</v>
      </c>
      <c r="R626" s="222">
        <v>1</v>
      </c>
      <c r="S626" s="223">
        <f t="shared" si="61"/>
        <v>228598810</v>
      </c>
      <c r="T626" s="223">
        <f t="shared" si="59"/>
        <v>30000000</v>
      </c>
      <c r="U626" s="223">
        <v>30000000</v>
      </c>
      <c r="V626" s="223">
        <v>0</v>
      </c>
      <c r="W626" s="223"/>
      <c r="X626" s="223"/>
      <c r="Y626" s="223"/>
      <c r="Z626" s="223"/>
      <c r="AA626" s="223"/>
      <c r="AB626" s="223"/>
      <c r="AC626" s="223"/>
      <c r="AD626" s="223">
        <f t="shared" si="58"/>
        <v>30900000</v>
      </c>
      <c r="AE626" s="223"/>
      <c r="AF626" s="223"/>
      <c r="AG626" s="223"/>
      <c r="AH626" s="223"/>
      <c r="AI626" s="223"/>
      <c r="AJ626" s="223"/>
      <c r="AK626" s="223"/>
      <c r="AL626" s="223">
        <v>30900000</v>
      </c>
      <c r="AM626" s="223"/>
      <c r="AN626" s="223">
        <f t="shared" si="60"/>
        <v>81827000</v>
      </c>
      <c r="AO626" s="223"/>
      <c r="AP626" s="223">
        <v>50000000</v>
      </c>
      <c r="AQ626" s="223"/>
      <c r="AR626" s="223"/>
      <c r="AS626" s="223"/>
      <c r="AT626" s="223"/>
      <c r="AU626" s="223"/>
      <c r="AV626" s="223">
        <v>31827000</v>
      </c>
      <c r="AW626" s="223"/>
      <c r="AX626" s="223">
        <f t="shared" si="62"/>
        <v>85871810</v>
      </c>
      <c r="AY626" s="223">
        <v>53090000</v>
      </c>
      <c r="AZ626" s="223"/>
      <c r="BA626" s="223"/>
      <c r="BB626" s="223"/>
      <c r="BC626" s="223"/>
      <c r="BD626" s="223"/>
      <c r="BE626" s="223"/>
      <c r="BF626" s="223">
        <v>32781810</v>
      </c>
      <c r="BG626" s="223"/>
    </row>
    <row r="627" spans="1:59" s="234" customFormat="1" ht="52" hidden="1" x14ac:dyDescent="0.3">
      <c r="A627" s="213">
        <v>624</v>
      </c>
      <c r="B627" s="230" t="str">
        <f>[4]LT!E$8</f>
        <v xml:space="preserve">LT6. DESARROLLO INTEGRAL RURAL PARA LA EQUIDAD </v>
      </c>
      <c r="C627" s="220" t="str">
        <f>[4]LA!F$25</f>
        <v>LA601. PRODUCCIÓN ECOLÓGICA</v>
      </c>
      <c r="D627" s="220" t="str">
        <f>[4]Pg!$F$62</f>
        <v>Pg60102. Producción, Conservación</v>
      </c>
      <c r="E627" s="220" t="s">
        <v>5181</v>
      </c>
      <c r="F627" s="220" t="s">
        <v>5340</v>
      </c>
      <c r="G627" s="220" t="s">
        <v>1107</v>
      </c>
      <c r="H627" s="220" t="s">
        <v>5003</v>
      </c>
      <c r="I627" s="220" t="s">
        <v>317</v>
      </c>
      <c r="J627" s="220"/>
      <c r="K627" s="220" t="s">
        <v>85</v>
      </c>
      <c r="L627" s="221">
        <v>0</v>
      </c>
      <c r="M627" s="221">
        <v>2019</v>
      </c>
      <c r="N627" s="221">
        <v>40</v>
      </c>
      <c r="O627" s="221">
        <v>10</v>
      </c>
      <c r="P627" s="221">
        <v>20</v>
      </c>
      <c r="Q627" s="221">
        <v>30</v>
      </c>
      <c r="R627" s="222">
        <v>40</v>
      </c>
      <c r="S627" s="223">
        <f t="shared" si="61"/>
        <v>432691447.26281357</v>
      </c>
      <c r="T627" s="223">
        <f t="shared" si="59"/>
        <v>90000000</v>
      </c>
      <c r="U627" s="223">
        <v>90000000</v>
      </c>
      <c r="V627" s="223">
        <v>0</v>
      </c>
      <c r="W627" s="223"/>
      <c r="X627" s="223"/>
      <c r="Y627" s="223"/>
      <c r="Z627" s="223"/>
      <c r="AA627" s="223"/>
      <c r="AB627" s="223"/>
      <c r="AC627" s="223"/>
      <c r="AD627" s="223">
        <f t="shared" si="58"/>
        <v>102636936.90097141</v>
      </c>
      <c r="AE627" s="223">
        <v>91255825</v>
      </c>
      <c r="AF627" s="223">
        <v>11381111.900971413</v>
      </c>
      <c r="AG627" s="223"/>
      <c r="AH627" s="223"/>
      <c r="AI627" s="223"/>
      <c r="AJ627" s="223"/>
      <c r="AK627" s="223"/>
      <c r="AL627" s="223"/>
      <c r="AM627" s="223"/>
      <c r="AN627" s="223">
        <f t="shared" si="60"/>
        <v>141709080.39602041</v>
      </c>
      <c r="AO627" s="223"/>
      <c r="AP627" s="223">
        <v>46228080.396020412</v>
      </c>
      <c r="AQ627" s="223"/>
      <c r="AR627" s="223"/>
      <c r="AS627" s="223"/>
      <c r="AT627" s="223"/>
      <c r="AU627" s="223"/>
      <c r="AV627" s="223">
        <v>95481000</v>
      </c>
      <c r="AW627" s="223"/>
      <c r="AX627" s="223">
        <f t="shared" si="62"/>
        <v>98345429.965821743</v>
      </c>
      <c r="AY627" s="223">
        <v>63096386</v>
      </c>
      <c r="AZ627" s="223">
        <v>35249043.965821743</v>
      </c>
      <c r="BA627" s="223"/>
      <c r="BB627" s="223"/>
      <c r="BC627" s="223"/>
      <c r="BD627" s="223"/>
      <c r="BE627" s="223"/>
      <c r="BF627" s="223"/>
      <c r="BG627" s="223"/>
    </row>
    <row r="628" spans="1:59" s="234" customFormat="1" ht="66.75" hidden="1" customHeight="1" x14ac:dyDescent="0.3">
      <c r="A628" s="213">
        <v>625</v>
      </c>
      <c r="B628" s="230" t="str">
        <f>[4]LT!E$8</f>
        <v xml:space="preserve">LT6. DESARROLLO INTEGRAL RURAL PARA LA EQUIDAD </v>
      </c>
      <c r="C628" s="220" t="str">
        <f>[4]LA!F$25</f>
        <v>LA601. PRODUCCIÓN ECOLÓGICA</v>
      </c>
      <c r="D628" s="220" t="str">
        <f>[4]Pg!$F$62</f>
        <v>Pg60102. Producción, Conservación</v>
      </c>
      <c r="E628" s="220" t="s">
        <v>5181</v>
      </c>
      <c r="F628" s="220" t="s">
        <v>5340</v>
      </c>
      <c r="G628" s="215" t="s">
        <v>1108</v>
      </c>
      <c r="H628" s="220" t="s">
        <v>5004</v>
      </c>
      <c r="I628" s="220" t="s">
        <v>317</v>
      </c>
      <c r="J628" s="220"/>
      <c r="K628" s="220" t="s">
        <v>85</v>
      </c>
      <c r="L628" s="221">
        <v>0</v>
      </c>
      <c r="M628" s="221">
        <v>2019</v>
      </c>
      <c r="N628" s="221">
        <v>30</v>
      </c>
      <c r="O628" s="221">
        <v>0</v>
      </c>
      <c r="P628" s="221">
        <v>12</v>
      </c>
      <c r="Q628" s="221">
        <v>22</v>
      </c>
      <c r="R628" s="222">
        <v>30</v>
      </c>
      <c r="S628" s="223">
        <f t="shared" si="61"/>
        <v>498256221</v>
      </c>
      <c r="T628" s="223">
        <f t="shared" si="59"/>
        <v>0</v>
      </c>
      <c r="U628" s="223"/>
      <c r="V628" s="223">
        <v>0</v>
      </c>
      <c r="W628" s="223"/>
      <c r="X628" s="223"/>
      <c r="Y628" s="223"/>
      <c r="Z628" s="223"/>
      <c r="AA628" s="223"/>
      <c r="AB628" s="223"/>
      <c r="AC628" s="223"/>
      <c r="AD628" s="223">
        <f t="shared" si="58"/>
        <v>154368932</v>
      </c>
      <c r="AE628" s="223"/>
      <c r="AF628" s="223">
        <v>154368932</v>
      </c>
      <c r="AG628" s="223"/>
      <c r="AH628" s="223"/>
      <c r="AI628" s="223"/>
      <c r="AJ628" s="223"/>
      <c r="AK628" s="223"/>
      <c r="AL628" s="223"/>
      <c r="AM628" s="223"/>
      <c r="AN628" s="223">
        <f t="shared" si="60"/>
        <v>164467834</v>
      </c>
      <c r="AO628" s="223"/>
      <c r="AP628" s="223">
        <v>164467834</v>
      </c>
      <c r="AQ628" s="223"/>
      <c r="AR628" s="223"/>
      <c r="AS628" s="223"/>
      <c r="AT628" s="223"/>
      <c r="AU628" s="223"/>
      <c r="AV628" s="223"/>
      <c r="AW628" s="223"/>
      <c r="AX628" s="223">
        <f t="shared" si="62"/>
        <v>179419455</v>
      </c>
      <c r="AY628" s="223"/>
      <c r="AZ628" s="223">
        <v>179419455</v>
      </c>
      <c r="BA628" s="223"/>
      <c r="BB628" s="223"/>
      <c r="BC628" s="223"/>
      <c r="BD628" s="223"/>
      <c r="BE628" s="223"/>
      <c r="BF628" s="223">
        <v>0</v>
      </c>
      <c r="BG628" s="223"/>
    </row>
    <row r="629" spans="1:59" s="234" customFormat="1" ht="65" hidden="1" x14ac:dyDescent="0.3">
      <c r="A629" s="213">
        <v>626</v>
      </c>
      <c r="B629" s="230" t="str">
        <f>[4]LT!E$8</f>
        <v xml:space="preserve">LT6. DESARROLLO INTEGRAL RURAL PARA LA EQUIDAD </v>
      </c>
      <c r="C629" s="220" t="str">
        <f>[4]LA!F$25</f>
        <v>LA601. PRODUCCIÓN ECOLÓGICA</v>
      </c>
      <c r="D629" s="220" t="str">
        <f>[4]Pg!$F$62</f>
        <v>Pg60102. Producción, Conservación</v>
      </c>
      <c r="E629" s="220" t="s">
        <v>5181</v>
      </c>
      <c r="F629" s="220" t="s">
        <v>5340</v>
      </c>
      <c r="G629" s="220" t="s">
        <v>1109</v>
      </c>
      <c r="H629" s="220" t="s">
        <v>5005</v>
      </c>
      <c r="I629" s="220" t="s">
        <v>317</v>
      </c>
      <c r="J629" s="220"/>
      <c r="K629" s="220" t="s">
        <v>85</v>
      </c>
      <c r="L629" s="221">
        <v>0</v>
      </c>
      <c r="M629" s="221">
        <v>2019</v>
      </c>
      <c r="N629" s="221">
        <v>40</v>
      </c>
      <c r="O629" s="221">
        <v>0</v>
      </c>
      <c r="P629" s="221">
        <v>13</v>
      </c>
      <c r="Q629" s="221">
        <v>27</v>
      </c>
      <c r="R629" s="222">
        <v>40</v>
      </c>
      <c r="S629" s="223">
        <f t="shared" si="61"/>
        <v>429297872</v>
      </c>
      <c r="T629" s="223">
        <f t="shared" si="59"/>
        <v>0</v>
      </c>
      <c r="U629" s="223"/>
      <c r="V629" s="223"/>
      <c r="W629" s="223"/>
      <c r="X629" s="223"/>
      <c r="Y629" s="223"/>
      <c r="Z629" s="223"/>
      <c r="AA629" s="223"/>
      <c r="AB629" s="223"/>
      <c r="AC629" s="223"/>
      <c r="AD629" s="223">
        <f t="shared" si="58"/>
        <v>100000000</v>
      </c>
      <c r="AE629" s="223"/>
      <c r="AF629" s="223"/>
      <c r="AG629" s="223"/>
      <c r="AH629" s="223"/>
      <c r="AI629" s="223"/>
      <c r="AJ629" s="223"/>
      <c r="AK629" s="223"/>
      <c r="AL629" s="223">
        <v>100000000</v>
      </c>
      <c r="AM629" s="223"/>
      <c r="AN629" s="223">
        <f t="shared" si="60"/>
        <v>223207872</v>
      </c>
      <c r="AO629" s="223"/>
      <c r="AP629" s="223">
        <v>120207872</v>
      </c>
      <c r="AQ629" s="223"/>
      <c r="AR629" s="223"/>
      <c r="AS629" s="223"/>
      <c r="AT629" s="223"/>
      <c r="AU629" s="223"/>
      <c r="AV629" s="223">
        <v>103000000</v>
      </c>
      <c r="AW629" s="223"/>
      <c r="AX629" s="223">
        <f t="shared" si="62"/>
        <v>106090000</v>
      </c>
      <c r="AY629" s="223"/>
      <c r="AZ629" s="223">
        <v>106090000</v>
      </c>
      <c r="BA629" s="223"/>
      <c r="BB629" s="223"/>
      <c r="BC629" s="223"/>
      <c r="BD629" s="223"/>
      <c r="BE629" s="223"/>
      <c r="BF629" s="223"/>
      <c r="BG629" s="223"/>
    </row>
    <row r="630" spans="1:59" s="234" customFormat="1" ht="78" hidden="1" x14ac:dyDescent="0.3">
      <c r="A630" s="213">
        <v>627</v>
      </c>
      <c r="B630" s="230" t="str">
        <f>[4]LT!E$8</f>
        <v xml:space="preserve">LT6. DESARROLLO INTEGRAL RURAL PARA LA EQUIDAD </v>
      </c>
      <c r="C630" s="220" t="str">
        <f>[4]LA!F$27</f>
        <v>LA603. TEJIENDO RURALIDAD</v>
      </c>
      <c r="D630" s="220" t="str">
        <f>[4]Pg!$F$65</f>
        <v>Pg60301. Infraestructura para el Desarrollo del Campo</v>
      </c>
      <c r="E630" s="220" t="s">
        <v>5182</v>
      </c>
      <c r="F630" s="220" t="s">
        <v>5341</v>
      </c>
      <c r="G630" s="220" t="s">
        <v>1566</v>
      </c>
      <c r="H630" s="220" t="s">
        <v>5006</v>
      </c>
      <c r="I630" s="220" t="s">
        <v>130</v>
      </c>
      <c r="J630" s="220"/>
      <c r="K630" s="225" t="s">
        <v>85</v>
      </c>
      <c r="L630" s="221">
        <v>20</v>
      </c>
      <c r="M630" s="221">
        <v>2019</v>
      </c>
      <c r="N630" s="221">
        <v>30</v>
      </c>
      <c r="O630" s="221">
        <v>26</v>
      </c>
      <c r="P630" s="221">
        <v>30</v>
      </c>
      <c r="Q630" s="221">
        <v>0</v>
      </c>
      <c r="R630" s="222">
        <v>0</v>
      </c>
      <c r="S630" s="223">
        <f t="shared" si="61"/>
        <v>17338928120</v>
      </c>
      <c r="T630" s="223">
        <f t="shared" si="59"/>
        <v>9900527972</v>
      </c>
      <c r="U630" s="278">
        <v>2462127824</v>
      </c>
      <c r="V630" s="278"/>
      <c r="W630" s="278"/>
      <c r="X630" s="278">
        <v>7438400148</v>
      </c>
      <c r="Y630" s="278"/>
      <c r="Z630" s="278"/>
      <c r="AA630" s="278"/>
      <c r="AB630" s="278"/>
      <c r="AC630" s="278"/>
      <c r="AD630" s="223">
        <f t="shared" si="58"/>
        <v>7438400148</v>
      </c>
      <c r="AE630" s="278"/>
      <c r="AF630" s="278"/>
      <c r="AG630" s="278"/>
      <c r="AH630" s="278">
        <v>7438400148</v>
      </c>
      <c r="AI630" s="278"/>
      <c r="AJ630" s="278"/>
      <c r="AK630" s="278"/>
      <c r="AL630" s="278"/>
      <c r="AM630" s="278"/>
      <c r="AN630" s="223">
        <f t="shared" si="60"/>
        <v>0</v>
      </c>
      <c r="AO630" s="278">
        <v>0</v>
      </c>
      <c r="AP630" s="278"/>
      <c r="AQ630" s="278"/>
      <c r="AR630" s="278"/>
      <c r="AS630" s="278"/>
      <c r="AT630" s="278"/>
      <c r="AU630" s="278"/>
      <c r="AV630" s="278"/>
      <c r="AW630" s="278"/>
      <c r="AX630" s="223">
        <f t="shared" si="62"/>
        <v>0</v>
      </c>
      <c r="AY630" s="278"/>
      <c r="AZ630" s="223"/>
      <c r="BA630" s="223"/>
      <c r="BB630" s="223"/>
      <c r="BC630" s="223"/>
      <c r="BD630" s="223"/>
      <c r="BE630" s="223"/>
      <c r="BF630" s="223">
        <v>0</v>
      </c>
      <c r="BG630" s="223"/>
    </row>
    <row r="631" spans="1:59" s="234" customFormat="1" ht="78" hidden="1" x14ac:dyDescent="0.3">
      <c r="A631" s="213">
        <v>628</v>
      </c>
      <c r="B631" s="230" t="str">
        <f>[4]LT!E$8</f>
        <v xml:space="preserve">LT6. DESARROLLO INTEGRAL RURAL PARA LA EQUIDAD </v>
      </c>
      <c r="C631" s="220" t="str">
        <f>[4]LA!F$27</f>
        <v>LA603. TEJIENDO RURALIDAD</v>
      </c>
      <c r="D631" s="220" t="str">
        <f>[4]Pg!$F$65</f>
        <v>Pg60301. Infraestructura para el Desarrollo del Campo</v>
      </c>
      <c r="E631" s="220" t="s">
        <v>5182</v>
      </c>
      <c r="F631" s="220" t="s">
        <v>5341</v>
      </c>
      <c r="G631" s="220" t="s">
        <v>1566</v>
      </c>
      <c r="H631" s="220" t="s">
        <v>5007</v>
      </c>
      <c r="I631" s="220" t="s">
        <v>130</v>
      </c>
      <c r="J631" s="220"/>
      <c r="K631" s="225" t="s">
        <v>85</v>
      </c>
      <c r="L631" s="221">
        <v>20</v>
      </c>
      <c r="M631" s="221">
        <v>2019</v>
      </c>
      <c r="N631" s="221">
        <v>102</v>
      </c>
      <c r="O631" s="221">
        <v>64</v>
      </c>
      <c r="P631" s="221">
        <v>80</v>
      </c>
      <c r="Q631" s="221">
        <v>91</v>
      </c>
      <c r="R631" s="222">
        <v>102</v>
      </c>
      <c r="S631" s="223">
        <f t="shared" si="61"/>
        <v>26136563746</v>
      </c>
      <c r="T631" s="223">
        <f t="shared" si="59"/>
        <v>10843225361</v>
      </c>
      <c r="U631" s="278">
        <v>3025426741</v>
      </c>
      <c r="V631" s="278"/>
      <c r="W631" s="278"/>
      <c r="X631" s="278">
        <v>6280015156</v>
      </c>
      <c r="Y631" s="278"/>
      <c r="Z631" s="278"/>
      <c r="AA631" s="278"/>
      <c r="AB631" s="278">
        <v>1537783464</v>
      </c>
      <c r="AC631" s="278"/>
      <c r="AD631" s="223">
        <f t="shared" si="58"/>
        <v>6493338385</v>
      </c>
      <c r="AE631" s="278"/>
      <c r="AF631" s="278"/>
      <c r="AG631" s="278"/>
      <c r="AH631" s="278">
        <v>2093338385</v>
      </c>
      <c r="AI631" s="278"/>
      <c r="AJ631" s="278"/>
      <c r="AK631" s="278"/>
      <c r="AL631" s="278">
        <v>4400000000</v>
      </c>
      <c r="AM631" s="278"/>
      <c r="AN631" s="223">
        <f t="shared" si="60"/>
        <v>4400000000</v>
      </c>
      <c r="AO631" s="278"/>
      <c r="AP631" s="278"/>
      <c r="AQ631" s="278"/>
      <c r="AR631" s="278"/>
      <c r="AS631" s="278"/>
      <c r="AT631" s="278"/>
      <c r="AU631" s="278"/>
      <c r="AV631" s="278">
        <v>4400000000</v>
      </c>
      <c r="AW631" s="278"/>
      <c r="AX631" s="223">
        <f t="shared" si="62"/>
        <v>4400000000</v>
      </c>
      <c r="AY631" s="278"/>
      <c r="AZ631" s="223"/>
      <c r="BA631" s="223"/>
      <c r="BB631" s="223"/>
      <c r="BC631" s="223"/>
      <c r="BD631" s="223"/>
      <c r="BE631" s="223"/>
      <c r="BF631" s="223">
        <v>4400000000</v>
      </c>
      <c r="BG631" s="223"/>
    </row>
    <row r="632" spans="1:59" s="234" customFormat="1" ht="39" hidden="1" x14ac:dyDescent="0.3">
      <c r="A632" s="213">
        <v>629</v>
      </c>
      <c r="B632" s="230" t="str">
        <f>[4]LT!E$8</f>
        <v xml:space="preserve">LT6. DESARROLLO INTEGRAL RURAL PARA LA EQUIDAD </v>
      </c>
      <c r="C632" s="220" t="str">
        <f>[4]LA!F$27</f>
        <v>LA603. TEJIENDO RURALIDAD</v>
      </c>
      <c r="D632" s="220" t="str">
        <f>[4]Pg!$F$65</f>
        <v>Pg60301. Infraestructura para el Desarrollo del Campo</v>
      </c>
      <c r="E632" s="220" t="s">
        <v>5182</v>
      </c>
      <c r="F632" s="220" t="s">
        <v>5342</v>
      </c>
      <c r="G632" s="220" t="s">
        <v>1115</v>
      </c>
      <c r="H632" s="220" t="s">
        <v>5008</v>
      </c>
      <c r="I632" s="220" t="s">
        <v>678</v>
      </c>
      <c r="J632" s="220"/>
      <c r="K632" s="220" t="s">
        <v>523</v>
      </c>
      <c r="L632" s="221">
        <v>1152</v>
      </c>
      <c r="M632" s="221">
        <v>2019</v>
      </c>
      <c r="N632" s="221">
        <v>2800</v>
      </c>
      <c r="O632" s="221">
        <v>0</v>
      </c>
      <c r="P632" s="221">
        <v>600</v>
      </c>
      <c r="Q632" s="221">
        <v>1600</v>
      </c>
      <c r="R632" s="222">
        <v>2800</v>
      </c>
      <c r="S632" s="223">
        <f t="shared" si="61"/>
        <v>581000000</v>
      </c>
      <c r="T632" s="223">
        <f t="shared" si="59"/>
        <v>0</v>
      </c>
      <c r="U632" s="223"/>
      <c r="V632" s="223"/>
      <c r="W632" s="223"/>
      <c r="X632" s="223"/>
      <c r="Y632" s="223"/>
      <c r="Z632" s="223"/>
      <c r="AA632" s="223"/>
      <c r="AB632" s="223"/>
      <c r="AC632" s="223"/>
      <c r="AD632" s="223">
        <f t="shared" si="58"/>
        <v>215000000</v>
      </c>
      <c r="AE632" s="223">
        <v>10000000</v>
      </c>
      <c r="AF632" s="223"/>
      <c r="AG632" s="223"/>
      <c r="AH632" s="223"/>
      <c r="AI632" s="223"/>
      <c r="AJ632" s="223"/>
      <c r="AK632" s="223"/>
      <c r="AL632" s="223">
        <v>205000000</v>
      </c>
      <c r="AM632" s="223"/>
      <c r="AN632" s="223">
        <f t="shared" si="60"/>
        <v>156000000</v>
      </c>
      <c r="AO632" s="223">
        <v>10000000</v>
      </c>
      <c r="AP632" s="223"/>
      <c r="AQ632" s="223"/>
      <c r="AR632" s="223"/>
      <c r="AS632" s="223"/>
      <c r="AT632" s="223"/>
      <c r="AU632" s="223"/>
      <c r="AV632" s="223">
        <v>146000000</v>
      </c>
      <c r="AW632" s="223"/>
      <c r="AX632" s="223">
        <f t="shared" si="62"/>
        <v>210000000</v>
      </c>
      <c r="AY632" s="223">
        <v>10000000</v>
      </c>
      <c r="AZ632" s="223"/>
      <c r="BA632" s="223"/>
      <c r="BB632" s="223"/>
      <c r="BC632" s="223"/>
      <c r="BD632" s="223"/>
      <c r="BE632" s="223"/>
      <c r="BF632" s="223">
        <v>200000000</v>
      </c>
      <c r="BG632" s="223"/>
    </row>
    <row r="633" spans="1:59" s="234" customFormat="1" ht="52" hidden="1" x14ac:dyDescent="0.3">
      <c r="A633" s="213">
        <v>630</v>
      </c>
      <c r="B633" s="230" t="str">
        <f>[4]LT!E$8</f>
        <v xml:space="preserve">LT6. DESARROLLO INTEGRAL RURAL PARA LA EQUIDAD </v>
      </c>
      <c r="C633" s="220" t="str">
        <f>[4]LA!F$27</f>
        <v>LA603. TEJIENDO RURALIDAD</v>
      </c>
      <c r="D633" s="220" t="str">
        <f>[4]Pg!$F$65</f>
        <v>Pg60301. Infraestructura para el Desarrollo del Campo</v>
      </c>
      <c r="E633" s="220" t="s">
        <v>5182</v>
      </c>
      <c r="F633" s="220" t="s">
        <v>5342</v>
      </c>
      <c r="G633" s="220" t="s">
        <v>1117</v>
      </c>
      <c r="H633" s="220" t="s">
        <v>5009</v>
      </c>
      <c r="I633" s="220" t="s">
        <v>678</v>
      </c>
      <c r="J633" s="220"/>
      <c r="K633" s="220" t="s">
        <v>77</v>
      </c>
      <c r="L633" s="221">
        <v>21</v>
      </c>
      <c r="M633" s="221">
        <v>2019</v>
      </c>
      <c r="N633" s="221">
        <v>21</v>
      </c>
      <c r="O633" s="221">
        <v>21</v>
      </c>
      <c r="P633" s="221">
        <v>21</v>
      </c>
      <c r="Q633" s="221">
        <v>21</v>
      </c>
      <c r="R633" s="222">
        <v>21</v>
      </c>
      <c r="S633" s="223">
        <f t="shared" si="61"/>
        <v>674140000</v>
      </c>
      <c r="T633" s="223">
        <f t="shared" si="59"/>
        <v>100000000</v>
      </c>
      <c r="U633" s="223">
        <v>100000000</v>
      </c>
      <c r="V633" s="223"/>
      <c r="W633" s="223"/>
      <c r="X633" s="223"/>
      <c r="Y633" s="223"/>
      <c r="Z633" s="223"/>
      <c r="AA633" s="223"/>
      <c r="AB633" s="223"/>
      <c r="AC633" s="223"/>
      <c r="AD633" s="223">
        <f t="shared" si="58"/>
        <v>194930000</v>
      </c>
      <c r="AE633" s="223">
        <v>10000000</v>
      </c>
      <c r="AF633" s="223"/>
      <c r="AG633" s="223"/>
      <c r="AH633" s="223"/>
      <c r="AI633" s="223"/>
      <c r="AJ633" s="223"/>
      <c r="AK633" s="223"/>
      <c r="AL633" s="223">
        <v>184930000</v>
      </c>
      <c r="AM633" s="223"/>
      <c r="AN633" s="223">
        <f t="shared" si="60"/>
        <v>172820000</v>
      </c>
      <c r="AO633" s="223">
        <v>10000000</v>
      </c>
      <c r="AP633" s="223"/>
      <c r="AQ633" s="223"/>
      <c r="AR633" s="223"/>
      <c r="AS633" s="223"/>
      <c r="AT633" s="223"/>
      <c r="AU633" s="223"/>
      <c r="AV633" s="223">
        <v>162820000</v>
      </c>
      <c r="AW633" s="223"/>
      <c r="AX633" s="223">
        <f t="shared" si="62"/>
        <v>206390000</v>
      </c>
      <c r="AY633" s="223">
        <v>10000000</v>
      </c>
      <c r="AZ633" s="223"/>
      <c r="BA633" s="223"/>
      <c r="BB633" s="223"/>
      <c r="BC633" s="223"/>
      <c r="BD633" s="223"/>
      <c r="BE633" s="223"/>
      <c r="BF633" s="223">
        <v>196390000</v>
      </c>
      <c r="BG633" s="223"/>
    </row>
    <row r="634" spans="1:59" s="234" customFormat="1" ht="65" hidden="1" x14ac:dyDescent="0.3">
      <c r="A634" s="213">
        <v>631</v>
      </c>
      <c r="B634" s="230" t="str">
        <f>[4]LT!E$8</f>
        <v xml:space="preserve">LT6. DESARROLLO INTEGRAL RURAL PARA LA EQUIDAD </v>
      </c>
      <c r="C634" s="220" t="str">
        <f>[4]LA!F$27</f>
        <v>LA603. TEJIENDO RURALIDAD</v>
      </c>
      <c r="D634" s="220" t="str">
        <f>[4]Pg!$F$66</f>
        <v>Pg60302. Valle Rural, Económico, Social y Seguro</v>
      </c>
      <c r="E634" s="220" t="s">
        <v>5183</v>
      </c>
      <c r="F634" s="220" t="s">
        <v>5343</v>
      </c>
      <c r="G634" s="220" t="s">
        <v>1121</v>
      </c>
      <c r="H634" s="220" t="s">
        <v>5010</v>
      </c>
      <c r="I634" s="220" t="s">
        <v>242</v>
      </c>
      <c r="J634" s="220"/>
      <c r="K634" s="225" t="s">
        <v>85</v>
      </c>
      <c r="L634" s="221">
        <v>0</v>
      </c>
      <c r="M634" s="221">
        <v>2019</v>
      </c>
      <c r="N634" s="221">
        <v>4</v>
      </c>
      <c r="O634" s="221">
        <v>0</v>
      </c>
      <c r="P634" s="221">
        <v>4</v>
      </c>
      <c r="Q634" s="221">
        <v>4</v>
      </c>
      <c r="R634" s="222">
        <v>4</v>
      </c>
      <c r="S634" s="223">
        <f t="shared" si="61"/>
        <v>850000000</v>
      </c>
      <c r="T634" s="223">
        <f t="shared" si="59"/>
        <v>0</v>
      </c>
      <c r="U634" s="223"/>
      <c r="V634" s="223"/>
      <c r="W634" s="223"/>
      <c r="X634" s="223"/>
      <c r="Y634" s="223"/>
      <c r="Z634" s="223"/>
      <c r="AA634" s="223"/>
      <c r="AB634" s="223"/>
      <c r="AC634" s="223"/>
      <c r="AD634" s="223">
        <f t="shared" ref="AD634:AD690" si="63">SUM(AE634:AM634)</f>
        <v>850000000</v>
      </c>
      <c r="AE634" s="223">
        <v>100000000</v>
      </c>
      <c r="AF634" s="223"/>
      <c r="AG634" s="223"/>
      <c r="AH634" s="223"/>
      <c r="AI634" s="223"/>
      <c r="AJ634" s="223"/>
      <c r="AK634" s="223"/>
      <c r="AL634" s="223">
        <v>750000000</v>
      </c>
      <c r="AM634" s="223"/>
      <c r="AN634" s="223">
        <f t="shared" si="60"/>
        <v>0</v>
      </c>
      <c r="AO634" s="223"/>
      <c r="AP634" s="223"/>
      <c r="AQ634" s="223"/>
      <c r="AR634" s="223"/>
      <c r="AS634" s="223"/>
      <c r="AT634" s="223"/>
      <c r="AU634" s="223"/>
      <c r="AV634" s="223"/>
      <c r="AW634" s="223"/>
      <c r="AX634" s="223">
        <f t="shared" si="62"/>
        <v>0</v>
      </c>
      <c r="AY634" s="223"/>
      <c r="AZ634" s="223"/>
      <c r="BA634" s="223"/>
      <c r="BB634" s="223"/>
      <c r="BC634" s="223"/>
      <c r="BD634" s="223"/>
      <c r="BE634" s="223"/>
      <c r="BF634" s="223">
        <v>0</v>
      </c>
      <c r="BG634" s="223"/>
    </row>
    <row r="635" spans="1:59" s="234" customFormat="1" ht="65" hidden="1" x14ac:dyDescent="0.3">
      <c r="A635" s="213">
        <v>632</v>
      </c>
      <c r="B635" s="230" t="str">
        <f>[4]LT!E$8</f>
        <v xml:space="preserve">LT6. DESARROLLO INTEGRAL RURAL PARA LA EQUIDAD </v>
      </c>
      <c r="C635" s="220" t="str">
        <f>[4]LA!F$27</f>
        <v>LA603. TEJIENDO RURALIDAD</v>
      </c>
      <c r="D635" s="220" t="str">
        <f>[4]Pg!$F$66</f>
        <v>Pg60302. Valle Rural, Económico, Social y Seguro</v>
      </c>
      <c r="E635" s="220" t="s">
        <v>5183</v>
      </c>
      <c r="F635" s="220" t="s">
        <v>5343</v>
      </c>
      <c r="G635" s="220" t="s">
        <v>1122</v>
      </c>
      <c r="H635" s="220" t="s">
        <v>5011</v>
      </c>
      <c r="I635" s="220" t="s">
        <v>242</v>
      </c>
      <c r="J635" s="220"/>
      <c r="K635" s="225" t="s">
        <v>85</v>
      </c>
      <c r="L635" s="221">
        <v>1</v>
      </c>
      <c r="M635" s="221">
        <v>2019</v>
      </c>
      <c r="N635" s="221">
        <v>3</v>
      </c>
      <c r="O635" s="221">
        <v>0</v>
      </c>
      <c r="P635" s="221">
        <v>2</v>
      </c>
      <c r="Q635" s="221">
        <v>3</v>
      </c>
      <c r="R635" s="222">
        <v>3</v>
      </c>
      <c r="S635" s="223">
        <f t="shared" si="61"/>
        <v>390000000</v>
      </c>
      <c r="T635" s="223">
        <f t="shared" si="59"/>
        <v>0</v>
      </c>
      <c r="U635" s="223"/>
      <c r="V635" s="223"/>
      <c r="W635" s="223"/>
      <c r="X635" s="223"/>
      <c r="Y635" s="223"/>
      <c r="Z635" s="223"/>
      <c r="AA635" s="223"/>
      <c r="AB635" s="223"/>
      <c r="AC635" s="223"/>
      <c r="AD635" s="223">
        <f t="shared" si="63"/>
        <v>270000000</v>
      </c>
      <c r="AE635" s="223">
        <v>90000000</v>
      </c>
      <c r="AF635" s="223"/>
      <c r="AG635" s="223"/>
      <c r="AH635" s="223"/>
      <c r="AI635" s="223"/>
      <c r="AJ635" s="223"/>
      <c r="AK635" s="223"/>
      <c r="AL635" s="223">
        <v>180000000</v>
      </c>
      <c r="AM635" s="223"/>
      <c r="AN635" s="223">
        <f t="shared" si="60"/>
        <v>120000000</v>
      </c>
      <c r="AO635" s="223">
        <v>120000000</v>
      </c>
      <c r="AP635" s="223"/>
      <c r="AQ635" s="223"/>
      <c r="AR635" s="223"/>
      <c r="AS635" s="223"/>
      <c r="AT635" s="223"/>
      <c r="AU635" s="223"/>
      <c r="AV635" s="223"/>
      <c r="AW635" s="223"/>
      <c r="AX635" s="223">
        <f t="shared" si="62"/>
        <v>0</v>
      </c>
      <c r="AY635" s="223"/>
      <c r="AZ635" s="223"/>
      <c r="BA635" s="223"/>
      <c r="BB635" s="223"/>
      <c r="BC635" s="223"/>
      <c r="BD635" s="223"/>
      <c r="BE635" s="223"/>
      <c r="BF635" s="223">
        <v>0</v>
      </c>
      <c r="BG635" s="223"/>
    </row>
    <row r="636" spans="1:59" s="234" customFormat="1" ht="65" hidden="1" x14ac:dyDescent="0.3">
      <c r="A636" s="213">
        <v>633</v>
      </c>
      <c r="B636" s="230" t="str">
        <f>[4]LT!E$8</f>
        <v xml:space="preserve">LT6. DESARROLLO INTEGRAL RURAL PARA LA EQUIDAD </v>
      </c>
      <c r="C636" s="220" t="str">
        <f>[4]LA!F$27</f>
        <v>LA603. TEJIENDO RURALIDAD</v>
      </c>
      <c r="D636" s="220" t="str">
        <f>[4]Pg!$F$66</f>
        <v>Pg60302. Valle Rural, Económico, Social y Seguro</v>
      </c>
      <c r="E636" s="220" t="s">
        <v>5183</v>
      </c>
      <c r="F636" s="220" t="s">
        <v>5343</v>
      </c>
      <c r="G636" s="220" t="s">
        <v>1123</v>
      </c>
      <c r="H636" s="220" t="s">
        <v>5012</v>
      </c>
      <c r="I636" s="220" t="s">
        <v>242</v>
      </c>
      <c r="J636" s="220"/>
      <c r="K636" s="225" t="s">
        <v>85</v>
      </c>
      <c r="L636" s="221">
        <v>0</v>
      </c>
      <c r="M636" s="221">
        <v>2019</v>
      </c>
      <c r="N636" s="221">
        <v>1</v>
      </c>
      <c r="O636" s="221">
        <v>0</v>
      </c>
      <c r="P636" s="221">
        <v>1</v>
      </c>
      <c r="Q636" s="221">
        <v>1</v>
      </c>
      <c r="R636" s="222">
        <v>1</v>
      </c>
      <c r="S636" s="223">
        <f t="shared" si="61"/>
        <v>2300000000</v>
      </c>
      <c r="T636" s="223">
        <f t="shared" si="59"/>
        <v>0</v>
      </c>
      <c r="U636" s="223"/>
      <c r="V636" s="223"/>
      <c r="W636" s="223"/>
      <c r="X636" s="223"/>
      <c r="Y636" s="223"/>
      <c r="Z636" s="223"/>
      <c r="AA636" s="223"/>
      <c r="AB636" s="223"/>
      <c r="AC636" s="223"/>
      <c r="AD636" s="223">
        <f t="shared" si="63"/>
        <v>600000000</v>
      </c>
      <c r="AE636" s="223"/>
      <c r="AF636" s="223"/>
      <c r="AG636" s="223"/>
      <c r="AH636" s="223"/>
      <c r="AI636" s="223"/>
      <c r="AJ636" s="223"/>
      <c r="AK636" s="223"/>
      <c r="AL636" s="223">
        <v>600000000</v>
      </c>
      <c r="AM636" s="223"/>
      <c r="AN636" s="223">
        <f t="shared" si="60"/>
        <v>1700000000</v>
      </c>
      <c r="AO636" s="223"/>
      <c r="AP636" s="223"/>
      <c r="AQ636" s="223"/>
      <c r="AR636" s="223"/>
      <c r="AS636" s="223"/>
      <c r="AT636" s="223"/>
      <c r="AU636" s="223"/>
      <c r="AV636" s="223">
        <v>1700000000</v>
      </c>
      <c r="AW636" s="223"/>
      <c r="AX636" s="223">
        <f t="shared" si="62"/>
        <v>0</v>
      </c>
      <c r="AY636" s="223"/>
      <c r="AZ636" s="223"/>
      <c r="BA636" s="223"/>
      <c r="BB636" s="223"/>
      <c r="BC636" s="223"/>
      <c r="BD636" s="223"/>
      <c r="BE636" s="223"/>
      <c r="BF636" s="223">
        <v>0</v>
      </c>
      <c r="BG636" s="223"/>
    </row>
    <row r="637" spans="1:59" s="234" customFormat="1" ht="78" hidden="1" x14ac:dyDescent="0.3">
      <c r="A637" s="213">
        <v>634</v>
      </c>
      <c r="B637" s="230" t="str">
        <f>[4]LT!E$8</f>
        <v xml:space="preserve">LT6. DESARROLLO INTEGRAL RURAL PARA LA EQUIDAD </v>
      </c>
      <c r="C637" s="220" t="str">
        <f>[4]LA!F$27</f>
        <v>LA603. TEJIENDO RURALIDAD</v>
      </c>
      <c r="D637" s="220" t="str">
        <f>[4]Pg!$F$66</f>
        <v>Pg60302. Valle Rural, Económico, Social y Seguro</v>
      </c>
      <c r="E637" s="220" t="s">
        <v>5184</v>
      </c>
      <c r="F637" s="220" t="s">
        <v>5344</v>
      </c>
      <c r="G637" s="220" t="s">
        <v>1127</v>
      </c>
      <c r="H637" s="220" t="s">
        <v>5013</v>
      </c>
      <c r="I637" s="220" t="s">
        <v>242</v>
      </c>
      <c r="J637" s="220"/>
      <c r="K637" s="225" t="s">
        <v>85</v>
      </c>
      <c r="L637" s="221">
        <v>0</v>
      </c>
      <c r="M637" s="221">
        <v>2019</v>
      </c>
      <c r="N637" s="221">
        <v>300</v>
      </c>
      <c r="O637" s="221">
        <v>0</v>
      </c>
      <c r="P637" s="221">
        <v>300</v>
      </c>
      <c r="Q637" s="221">
        <v>300</v>
      </c>
      <c r="R637" s="222">
        <v>300</v>
      </c>
      <c r="S637" s="223">
        <f t="shared" si="61"/>
        <v>2300000000</v>
      </c>
      <c r="T637" s="223">
        <f t="shared" si="59"/>
        <v>500000000</v>
      </c>
      <c r="U637" s="223">
        <v>500000000</v>
      </c>
      <c r="V637" s="223"/>
      <c r="W637" s="223"/>
      <c r="X637" s="223"/>
      <c r="Y637" s="223"/>
      <c r="Z637" s="223"/>
      <c r="AA637" s="223"/>
      <c r="AB637" s="223"/>
      <c r="AC637" s="223"/>
      <c r="AD637" s="223">
        <f t="shared" si="63"/>
        <v>1800000000</v>
      </c>
      <c r="AE637" s="223"/>
      <c r="AF637" s="223"/>
      <c r="AG637" s="223"/>
      <c r="AH637" s="223"/>
      <c r="AI637" s="223"/>
      <c r="AJ637" s="223"/>
      <c r="AK637" s="223"/>
      <c r="AL637" s="223">
        <v>1800000000</v>
      </c>
      <c r="AM637" s="223"/>
      <c r="AN637" s="223">
        <f t="shared" si="60"/>
        <v>0</v>
      </c>
      <c r="AO637" s="223"/>
      <c r="AP637" s="223"/>
      <c r="AQ637" s="223"/>
      <c r="AR637" s="223"/>
      <c r="AS637" s="223"/>
      <c r="AT637" s="223"/>
      <c r="AU637" s="223"/>
      <c r="AV637" s="223"/>
      <c r="AW637" s="223"/>
      <c r="AX637" s="223">
        <f t="shared" si="62"/>
        <v>0</v>
      </c>
      <c r="AY637" s="223"/>
      <c r="AZ637" s="223"/>
      <c r="BA637" s="223"/>
      <c r="BB637" s="223"/>
      <c r="BC637" s="223"/>
      <c r="BD637" s="223"/>
      <c r="BE637" s="223"/>
      <c r="BF637" s="223">
        <v>0</v>
      </c>
      <c r="BG637" s="223"/>
    </row>
    <row r="638" spans="1:59" s="234" customFormat="1" ht="78" hidden="1" x14ac:dyDescent="0.3">
      <c r="A638" s="213">
        <v>635</v>
      </c>
      <c r="B638" s="230" t="str">
        <f>[4]LT!E$8</f>
        <v xml:space="preserve">LT6. DESARROLLO INTEGRAL RURAL PARA LA EQUIDAD </v>
      </c>
      <c r="C638" s="220" t="str">
        <f>[4]LA!F$27</f>
        <v>LA603. TEJIENDO RURALIDAD</v>
      </c>
      <c r="D638" s="220" t="str">
        <f>[4]Pg!$F$66</f>
        <v>Pg60302. Valle Rural, Económico, Social y Seguro</v>
      </c>
      <c r="E638" s="220" t="s">
        <v>5184</v>
      </c>
      <c r="F638" s="220" t="s">
        <v>5344</v>
      </c>
      <c r="G638" s="220" t="s">
        <v>1129</v>
      </c>
      <c r="H638" s="220" t="s">
        <v>5014</v>
      </c>
      <c r="I638" s="220" t="s">
        <v>242</v>
      </c>
      <c r="J638" s="220"/>
      <c r="K638" s="220" t="s">
        <v>85</v>
      </c>
      <c r="L638" s="221">
        <v>0</v>
      </c>
      <c r="M638" s="221">
        <v>2019</v>
      </c>
      <c r="N638" s="221">
        <v>500</v>
      </c>
      <c r="O638" s="221">
        <v>0</v>
      </c>
      <c r="P638" s="221">
        <v>250</v>
      </c>
      <c r="Q638" s="221">
        <v>500</v>
      </c>
      <c r="R638" s="222">
        <v>500</v>
      </c>
      <c r="S638" s="223">
        <f t="shared" si="61"/>
        <v>3631914000</v>
      </c>
      <c r="T638" s="223">
        <f t="shared" si="59"/>
        <v>381000000</v>
      </c>
      <c r="U638" s="223">
        <f>500000000-119000000</f>
        <v>381000000</v>
      </c>
      <c r="V638" s="223"/>
      <c r="W638" s="223"/>
      <c r="X638" s="223"/>
      <c r="Y638" s="223"/>
      <c r="Z638" s="223"/>
      <c r="AA638" s="223"/>
      <c r="AB638" s="223"/>
      <c r="AC638" s="223"/>
      <c r="AD638" s="223">
        <f t="shared" si="63"/>
        <v>1648914000</v>
      </c>
      <c r="AE638" s="223"/>
      <c r="AF638" s="223"/>
      <c r="AG638" s="223"/>
      <c r="AH638" s="223"/>
      <c r="AI638" s="223"/>
      <c r="AJ638" s="223"/>
      <c r="AK638" s="223"/>
      <c r="AL638" s="223">
        <v>1648914000</v>
      </c>
      <c r="AM638" s="223"/>
      <c r="AN638" s="223">
        <f t="shared" si="60"/>
        <v>1602000000</v>
      </c>
      <c r="AO638" s="223"/>
      <c r="AP638" s="223"/>
      <c r="AQ638" s="223"/>
      <c r="AR638" s="223"/>
      <c r="AS638" s="223"/>
      <c r="AT638" s="223"/>
      <c r="AU638" s="223"/>
      <c r="AV638" s="223">
        <v>1602000000</v>
      </c>
      <c r="AW638" s="223"/>
      <c r="AX638" s="223">
        <f t="shared" si="62"/>
        <v>0</v>
      </c>
      <c r="AY638" s="223"/>
      <c r="AZ638" s="223"/>
      <c r="BA638" s="223"/>
      <c r="BB638" s="223"/>
      <c r="BC638" s="223"/>
      <c r="BD638" s="223"/>
      <c r="BE638" s="223"/>
      <c r="BF638" s="223">
        <v>0</v>
      </c>
      <c r="BG638" s="223"/>
    </row>
    <row r="639" spans="1:59" s="234" customFormat="1" ht="104" hidden="1" x14ac:dyDescent="0.3">
      <c r="A639" s="213">
        <v>636</v>
      </c>
      <c r="B639" s="230" t="str">
        <f>[4]LT!E$8</f>
        <v xml:space="preserve">LT6. DESARROLLO INTEGRAL RURAL PARA LA EQUIDAD </v>
      </c>
      <c r="C639" s="220" t="str">
        <f>[4]LA!F$27</f>
        <v>LA603. TEJIENDO RURALIDAD</v>
      </c>
      <c r="D639" s="220" t="str">
        <f>[4]Pg!$F$66</f>
        <v>Pg60302. Valle Rural, Económico, Social y Seguro</v>
      </c>
      <c r="E639" s="220" t="s">
        <v>5185</v>
      </c>
      <c r="F639" s="220" t="s">
        <v>5345</v>
      </c>
      <c r="G639" s="220" t="s">
        <v>1572</v>
      </c>
      <c r="H639" s="220" t="s">
        <v>5015</v>
      </c>
      <c r="I639" s="220" t="s">
        <v>936</v>
      </c>
      <c r="J639" s="220"/>
      <c r="K639" s="220" t="s">
        <v>85</v>
      </c>
      <c r="L639" s="221">
        <v>0</v>
      </c>
      <c r="M639" s="221">
        <v>2019</v>
      </c>
      <c r="N639" s="221">
        <v>2400</v>
      </c>
      <c r="O639" s="221">
        <v>0</v>
      </c>
      <c r="P639" s="221">
        <v>800</v>
      </c>
      <c r="Q639" s="221">
        <v>1600</v>
      </c>
      <c r="R639" s="222">
        <v>2400</v>
      </c>
      <c r="S639" s="223">
        <f t="shared" si="61"/>
        <v>707199750</v>
      </c>
      <c r="T639" s="223">
        <f t="shared" si="59"/>
        <v>50000000</v>
      </c>
      <c r="U639" s="223">
        <v>50000000</v>
      </c>
      <c r="V639" s="223"/>
      <c r="W639" s="223"/>
      <c r="X639" s="223"/>
      <c r="Y639" s="223"/>
      <c r="Z639" s="223"/>
      <c r="AA639" s="223"/>
      <c r="AB639" s="223"/>
      <c r="AC639" s="223"/>
      <c r="AD639" s="223">
        <f t="shared" si="63"/>
        <v>517500000</v>
      </c>
      <c r="AE639" s="223">
        <f>205000000-92500000</f>
        <v>112500000</v>
      </c>
      <c r="AF639" s="223"/>
      <c r="AG639" s="223"/>
      <c r="AH639" s="223"/>
      <c r="AI639" s="223"/>
      <c r="AJ639" s="223"/>
      <c r="AK639" s="223"/>
      <c r="AL639" s="223">
        <v>405000000</v>
      </c>
      <c r="AM639" s="223"/>
      <c r="AN639" s="223">
        <f t="shared" si="60"/>
        <v>70000000</v>
      </c>
      <c r="AO639" s="223">
        <v>35000000</v>
      </c>
      <c r="AP639" s="223"/>
      <c r="AQ639" s="223"/>
      <c r="AR639" s="223"/>
      <c r="AS639" s="223"/>
      <c r="AT639" s="223"/>
      <c r="AU639" s="223"/>
      <c r="AV639" s="223">
        <v>35000000</v>
      </c>
      <c r="AW639" s="223"/>
      <c r="AX639" s="223">
        <f t="shared" si="62"/>
        <v>69699750</v>
      </c>
      <c r="AY639" s="264">
        <v>39699750</v>
      </c>
      <c r="AZ639" s="223"/>
      <c r="BA639" s="223"/>
      <c r="BB639" s="223"/>
      <c r="BC639" s="223"/>
      <c r="BD639" s="223"/>
      <c r="BE639" s="223"/>
      <c r="BF639" s="223">
        <v>30000000</v>
      </c>
      <c r="BG639" s="223"/>
    </row>
    <row r="640" spans="1:59" s="234" customFormat="1" ht="65" hidden="1" x14ac:dyDescent="0.3">
      <c r="A640" s="213">
        <v>637</v>
      </c>
      <c r="B640" s="230" t="str">
        <f>[4]LT!E$8</f>
        <v xml:space="preserve">LT6. DESARROLLO INTEGRAL RURAL PARA LA EQUIDAD </v>
      </c>
      <c r="C640" s="220" t="str">
        <f>[4]LA!F$27</f>
        <v>LA603. TEJIENDO RURALIDAD</v>
      </c>
      <c r="D640" s="220" t="str">
        <f>[4]Pg!$F$66</f>
        <v>Pg60302. Valle Rural, Económico, Social y Seguro</v>
      </c>
      <c r="E640" s="220" t="s">
        <v>5185</v>
      </c>
      <c r="F640" s="220" t="s">
        <v>5345</v>
      </c>
      <c r="G640" s="220" t="s">
        <v>1574</v>
      </c>
      <c r="H640" s="220" t="s">
        <v>5016</v>
      </c>
      <c r="I640" s="220" t="s">
        <v>187</v>
      </c>
      <c r="J640" s="220"/>
      <c r="K640" s="220" t="s">
        <v>85</v>
      </c>
      <c r="L640" s="221">
        <v>0</v>
      </c>
      <c r="M640" s="221">
        <v>2019</v>
      </c>
      <c r="N640" s="221">
        <v>1</v>
      </c>
      <c r="O640" s="221">
        <v>1</v>
      </c>
      <c r="P640" s="221">
        <v>1</v>
      </c>
      <c r="Q640" s="221">
        <v>1</v>
      </c>
      <c r="R640" s="222">
        <v>1</v>
      </c>
      <c r="S640" s="223">
        <f t="shared" si="61"/>
        <v>78578800</v>
      </c>
      <c r="T640" s="223">
        <f t="shared" si="59"/>
        <v>40000000</v>
      </c>
      <c r="U640" s="223">
        <v>40000000</v>
      </c>
      <c r="V640" s="223"/>
      <c r="W640" s="223"/>
      <c r="X640" s="223"/>
      <c r="Y640" s="223"/>
      <c r="Z640" s="223"/>
      <c r="AA640" s="223"/>
      <c r="AB640" s="223"/>
      <c r="AC640" s="223"/>
      <c r="AD640" s="223">
        <f t="shared" si="63"/>
        <v>12000000</v>
      </c>
      <c r="AE640" s="223">
        <v>12000000</v>
      </c>
      <c r="AF640" s="223"/>
      <c r="AG640" s="223"/>
      <c r="AH640" s="223"/>
      <c r="AI640" s="223"/>
      <c r="AJ640" s="223"/>
      <c r="AK640" s="223"/>
      <c r="AL640" s="223"/>
      <c r="AM640" s="223"/>
      <c r="AN640" s="223">
        <f t="shared" si="60"/>
        <v>12840000</v>
      </c>
      <c r="AO640" s="223">
        <v>12840000</v>
      </c>
      <c r="AP640" s="223"/>
      <c r="AQ640" s="223"/>
      <c r="AR640" s="223"/>
      <c r="AS640" s="223"/>
      <c r="AT640" s="223"/>
      <c r="AU640" s="223"/>
      <c r="AV640" s="223"/>
      <c r="AW640" s="223"/>
      <c r="AX640" s="223">
        <f t="shared" si="62"/>
        <v>13738800</v>
      </c>
      <c r="AY640" s="223">
        <v>13738800</v>
      </c>
      <c r="AZ640" s="223"/>
      <c r="BA640" s="223"/>
      <c r="BB640" s="223"/>
      <c r="BC640" s="223"/>
      <c r="BD640" s="223"/>
      <c r="BE640" s="223"/>
      <c r="BF640" s="223">
        <v>0</v>
      </c>
      <c r="BG640" s="223"/>
    </row>
    <row r="641" spans="1:59" s="234" customFormat="1" ht="78" hidden="1" x14ac:dyDescent="0.3">
      <c r="A641" s="213">
        <v>638</v>
      </c>
      <c r="B641" s="230" t="str">
        <f>[4]LT!E$8</f>
        <v xml:space="preserve">LT6. DESARROLLO INTEGRAL RURAL PARA LA EQUIDAD </v>
      </c>
      <c r="C641" s="220" t="str">
        <f>[4]LA!F$27</f>
        <v>LA603. TEJIENDO RURALIDAD</v>
      </c>
      <c r="D641" s="220" t="str">
        <f>[4]Pg!$F$66</f>
        <v>Pg60302. Valle Rural, Económico, Social y Seguro</v>
      </c>
      <c r="E641" s="220" t="s">
        <v>5185</v>
      </c>
      <c r="F641" s="220" t="s">
        <v>5345</v>
      </c>
      <c r="G641" s="220" t="s">
        <v>1133</v>
      </c>
      <c r="H641" s="220" t="s">
        <v>5017</v>
      </c>
      <c r="I641" s="220" t="s">
        <v>187</v>
      </c>
      <c r="J641" s="220"/>
      <c r="K641" s="220" t="s">
        <v>85</v>
      </c>
      <c r="L641" s="221">
        <v>0</v>
      </c>
      <c r="M641" s="221">
        <v>2019</v>
      </c>
      <c r="N641" s="221">
        <v>3</v>
      </c>
      <c r="O641" s="221">
        <v>3</v>
      </c>
      <c r="P641" s="221">
        <v>3</v>
      </c>
      <c r="Q641" s="221">
        <v>3</v>
      </c>
      <c r="R641" s="222">
        <v>3</v>
      </c>
      <c r="S641" s="223">
        <f t="shared" si="61"/>
        <v>9822350</v>
      </c>
      <c r="T641" s="223">
        <f t="shared" si="59"/>
        <v>5000000</v>
      </c>
      <c r="U641" s="223">
        <v>5000000</v>
      </c>
      <c r="V641" s="223"/>
      <c r="W641" s="223"/>
      <c r="X641" s="223"/>
      <c r="Y641" s="223"/>
      <c r="Z641" s="223"/>
      <c r="AA641" s="223"/>
      <c r="AB641" s="223"/>
      <c r="AC641" s="223"/>
      <c r="AD641" s="223">
        <f t="shared" si="63"/>
        <v>1500000</v>
      </c>
      <c r="AE641" s="223">
        <v>1500000</v>
      </c>
      <c r="AF641" s="223"/>
      <c r="AG641" s="223"/>
      <c r="AH641" s="223"/>
      <c r="AI641" s="223"/>
      <c r="AJ641" s="223"/>
      <c r="AK641" s="223"/>
      <c r="AL641" s="223"/>
      <c r="AM641" s="223"/>
      <c r="AN641" s="223">
        <f t="shared" si="60"/>
        <v>1605000</v>
      </c>
      <c r="AO641" s="223">
        <v>1605000</v>
      </c>
      <c r="AP641" s="223"/>
      <c r="AQ641" s="223"/>
      <c r="AR641" s="223"/>
      <c r="AS641" s="223"/>
      <c r="AT641" s="223"/>
      <c r="AU641" s="223"/>
      <c r="AV641" s="223"/>
      <c r="AW641" s="223"/>
      <c r="AX641" s="223">
        <f t="shared" si="62"/>
        <v>1717350</v>
      </c>
      <c r="AY641" s="223">
        <v>1717350</v>
      </c>
      <c r="AZ641" s="223"/>
      <c r="BA641" s="223"/>
      <c r="BB641" s="223"/>
      <c r="BC641" s="223"/>
      <c r="BD641" s="223"/>
      <c r="BE641" s="223"/>
      <c r="BF641" s="223">
        <v>0</v>
      </c>
      <c r="BG641" s="223"/>
    </row>
    <row r="642" spans="1:59" s="234" customFormat="1" ht="65" hidden="1" x14ac:dyDescent="0.3">
      <c r="A642" s="213">
        <v>639</v>
      </c>
      <c r="B642" s="230" t="str">
        <f>[4]LT!E$8</f>
        <v xml:space="preserve">LT6. DESARROLLO INTEGRAL RURAL PARA LA EQUIDAD </v>
      </c>
      <c r="C642" s="220" t="str">
        <f>[4]LA!F$27</f>
        <v>LA603. TEJIENDO RURALIDAD</v>
      </c>
      <c r="D642" s="220" t="str">
        <f>[4]Pg!$F$66</f>
        <v>Pg60302. Valle Rural, Económico, Social y Seguro</v>
      </c>
      <c r="E642" s="220" t="s">
        <v>5185</v>
      </c>
      <c r="F642" s="220" t="s">
        <v>5345</v>
      </c>
      <c r="G642" s="220" t="s">
        <v>1133</v>
      </c>
      <c r="H642" s="220" t="s">
        <v>5018</v>
      </c>
      <c r="I642" s="220" t="s">
        <v>187</v>
      </c>
      <c r="J642" s="220"/>
      <c r="K642" s="220" t="s">
        <v>85</v>
      </c>
      <c r="L642" s="221">
        <v>0</v>
      </c>
      <c r="M642" s="221">
        <v>2019</v>
      </c>
      <c r="N642" s="221">
        <v>42</v>
      </c>
      <c r="O642" s="221">
        <v>10</v>
      </c>
      <c r="P642" s="221">
        <v>20</v>
      </c>
      <c r="Q642" s="221">
        <v>30</v>
      </c>
      <c r="R642" s="222">
        <v>42</v>
      </c>
      <c r="S642" s="223">
        <f t="shared" si="61"/>
        <v>196447000</v>
      </c>
      <c r="T642" s="223">
        <f t="shared" si="59"/>
        <v>100000000</v>
      </c>
      <c r="U642" s="223">
        <v>100000000</v>
      </c>
      <c r="V642" s="223"/>
      <c r="W642" s="223"/>
      <c r="X642" s="223"/>
      <c r="Y642" s="223"/>
      <c r="Z642" s="223"/>
      <c r="AA642" s="223"/>
      <c r="AB642" s="223"/>
      <c r="AC642" s="223"/>
      <c r="AD642" s="223">
        <f t="shared" si="63"/>
        <v>30000000</v>
      </c>
      <c r="AE642" s="223">
        <v>30000000</v>
      </c>
      <c r="AF642" s="223"/>
      <c r="AG642" s="223"/>
      <c r="AH642" s="223"/>
      <c r="AI642" s="223"/>
      <c r="AJ642" s="223"/>
      <c r="AK642" s="223"/>
      <c r="AL642" s="223"/>
      <c r="AM642" s="223"/>
      <c r="AN642" s="223">
        <f t="shared" si="60"/>
        <v>32100000</v>
      </c>
      <c r="AO642" s="223">
        <v>32100000</v>
      </c>
      <c r="AP642" s="223"/>
      <c r="AQ642" s="223"/>
      <c r="AR642" s="223"/>
      <c r="AS642" s="223"/>
      <c r="AT642" s="223"/>
      <c r="AU642" s="223"/>
      <c r="AV642" s="223"/>
      <c r="AW642" s="223"/>
      <c r="AX642" s="223">
        <f t="shared" si="62"/>
        <v>34347000</v>
      </c>
      <c r="AY642" s="223">
        <v>34347000</v>
      </c>
      <c r="AZ642" s="223"/>
      <c r="BA642" s="223"/>
      <c r="BB642" s="223"/>
      <c r="BC642" s="223"/>
      <c r="BD642" s="223"/>
      <c r="BE642" s="223"/>
      <c r="BF642" s="223">
        <v>0</v>
      </c>
      <c r="BG642" s="223"/>
    </row>
    <row r="643" spans="1:59" s="234" customFormat="1" ht="65" hidden="1" x14ac:dyDescent="0.3">
      <c r="A643" s="213">
        <v>640</v>
      </c>
      <c r="B643" s="230" t="str">
        <f>[4]LT!E$8</f>
        <v xml:space="preserve">LT6. DESARROLLO INTEGRAL RURAL PARA LA EQUIDAD </v>
      </c>
      <c r="C643" s="220" t="str">
        <f>[4]LA!F$27</f>
        <v>LA603. TEJIENDO RURALIDAD</v>
      </c>
      <c r="D643" s="220" t="str">
        <f>[4]Pg!$F$66</f>
        <v>Pg60302. Valle Rural, Económico, Social y Seguro</v>
      </c>
      <c r="E643" s="220" t="s">
        <v>5185</v>
      </c>
      <c r="F643" s="220" t="s">
        <v>5345</v>
      </c>
      <c r="G643" s="220" t="s">
        <v>1136</v>
      </c>
      <c r="H643" s="220" t="s">
        <v>5019</v>
      </c>
      <c r="I643" s="220" t="s">
        <v>342</v>
      </c>
      <c r="J643" s="220"/>
      <c r="K643" s="220" t="s">
        <v>85</v>
      </c>
      <c r="L643" s="221">
        <v>0</v>
      </c>
      <c r="M643" s="221">
        <v>2019</v>
      </c>
      <c r="N643" s="221">
        <v>200</v>
      </c>
      <c r="O643" s="221">
        <v>200</v>
      </c>
      <c r="P643" s="221">
        <v>200</v>
      </c>
      <c r="Q643" s="221">
        <v>200</v>
      </c>
      <c r="R643" s="222">
        <v>200</v>
      </c>
      <c r="S643" s="223">
        <f t="shared" si="61"/>
        <v>4000000000</v>
      </c>
      <c r="T643" s="223">
        <f t="shared" si="59"/>
        <v>1000000000</v>
      </c>
      <c r="U643" s="223">
        <v>1000000000</v>
      </c>
      <c r="V643" s="223"/>
      <c r="W643" s="223"/>
      <c r="X643" s="223"/>
      <c r="Y643" s="223"/>
      <c r="Z643" s="223"/>
      <c r="AA643" s="223"/>
      <c r="AB643" s="223"/>
      <c r="AC643" s="223"/>
      <c r="AD643" s="223">
        <f t="shared" si="63"/>
        <v>1000000000</v>
      </c>
      <c r="AE643" s="223"/>
      <c r="AF643" s="223"/>
      <c r="AG643" s="223"/>
      <c r="AH643" s="223"/>
      <c r="AI643" s="223"/>
      <c r="AJ643" s="223"/>
      <c r="AK643" s="223"/>
      <c r="AL643" s="223">
        <v>1000000000</v>
      </c>
      <c r="AM643" s="223"/>
      <c r="AN643" s="223">
        <f t="shared" si="60"/>
        <v>1000000000</v>
      </c>
      <c r="AO643" s="223"/>
      <c r="AP643" s="223"/>
      <c r="AQ643" s="223"/>
      <c r="AR643" s="223"/>
      <c r="AS643" s="223"/>
      <c r="AT643" s="223"/>
      <c r="AU643" s="223"/>
      <c r="AV643" s="223">
        <v>1000000000</v>
      </c>
      <c r="AW643" s="223"/>
      <c r="AX643" s="223">
        <f t="shared" si="62"/>
        <v>1000000000</v>
      </c>
      <c r="AY643" s="223"/>
      <c r="AZ643" s="223"/>
      <c r="BA643" s="223"/>
      <c r="BB643" s="223"/>
      <c r="BC643" s="223"/>
      <c r="BD643" s="223"/>
      <c r="BE643" s="223"/>
      <c r="BF643" s="223">
        <v>1000000000</v>
      </c>
      <c r="BG643" s="223"/>
    </row>
    <row r="644" spans="1:59" s="234" customFormat="1" ht="78" hidden="1" x14ac:dyDescent="0.3">
      <c r="A644" s="213">
        <v>641</v>
      </c>
      <c r="B644" s="230" t="str">
        <f>[4]LT!E$8</f>
        <v xml:space="preserve">LT6. DESARROLLO INTEGRAL RURAL PARA LA EQUIDAD </v>
      </c>
      <c r="C644" s="220" t="str">
        <f>[4]LA!F$27</f>
        <v>LA603. TEJIENDO RURALIDAD</v>
      </c>
      <c r="D644" s="220" t="str">
        <f>[4]Pg!$F$66</f>
        <v>Pg60302. Valle Rural, Económico, Social y Seguro</v>
      </c>
      <c r="E644" s="220" t="s">
        <v>5185</v>
      </c>
      <c r="F644" s="220" t="s">
        <v>5345</v>
      </c>
      <c r="G644" s="220" t="s">
        <v>1136</v>
      </c>
      <c r="H644" s="220" t="s">
        <v>5020</v>
      </c>
      <c r="I644" s="220" t="s">
        <v>342</v>
      </c>
      <c r="J644" s="220"/>
      <c r="K644" s="220" t="s">
        <v>85</v>
      </c>
      <c r="L644" s="221">
        <v>0</v>
      </c>
      <c r="M644" s="221">
        <v>2019</v>
      </c>
      <c r="N644" s="221">
        <v>200</v>
      </c>
      <c r="O644" s="221">
        <v>50</v>
      </c>
      <c r="P644" s="221">
        <v>100</v>
      </c>
      <c r="Q644" s="221">
        <v>150</v>
      </c>
      <c r="R644" s="222">
        <v>200</v>
      </c>
      <c r="S644" s="223">
        <f t="shared" si="61"/>
        <v>600000000</v>
      </c>
      <c r="T644" s="223">
        <f t="shared" si="59"/>
        <v>150000000</v>
      </c>
      <c r="U644" s="223">
        <v>150000000</v>
      </c>
      <c r="V644" s="223"/>
      <c r="W644" s="223"/>
      <c r="X644" s="223"/>
      <c r="Y644" s="223"/>
      <c r="Z644" s="223"/>
      <c r="AA644" s="223"/>
      <c r="AB644" s="223"/>
      <c r="AC644" s="223"/>
      <c r="AD644" s="223">
        <f t="shared" si="63"/>
        <v>150000000</v>
      </c>
      <c r="AE644" s="223"/>
      <c r="AF644" s="223"/>
      <c r="AG644" s="223"/>
      <c r="AH644" s="223"/>
      <c r="AI644" s="223"/>
      <c r="AJ644" s="223"/>
      <c r="AK644" s="223"/>
      <c r="AL644" s="223">
        <v>150000000</v>
      </c>
      <c r="AM644" s="223"/>
      <c r="AN644" s="223">
        <f t="shared" si="60"/>
        <v>150000000</v>
      </c>
      <c r="AO644" s="223"/>
      <c r="AP644" s="223"/>
      <c r="AQ644" s="223"/>
      <c r="AR644" s="223"/>
      <c r="AS644" s="223"/>
      <c r="AT644" s="223"/>
      <c r="AU644" s="223"/>
      <c r="AV644" s="223">
        <v>150000000</v>
      </c>
      <c r="AW644" s="223"/>
      <c r="AX644" s="223">
        <f t="shared" si="62"/>
        <v>150000000</v>
      </c>
      <c r="AY644" s="223"/>
      <c r="AZ644" s="223"/>
      <c r="BA644" s="223"/>
      <c r="BB644" s="223"/>
      <c r="BC644" s="223"/>
      <c r="BD644" s="223"/>
      <c r="BE644" s="223"/>
      <c r="BF644" s="223">
        <v>150000000</v>
      </c>
      <c r="BG644" s="223"/>
    </row>
    <row r="645" spans="1:59" s="234" customFormat="1" ht="65" hidden="1" x14ac:dyDescent="0.3">
      <c r="A645" s="213">
        <v>642</v>
      </c>
      <c r="B645" s="230" t="str">
        <f>[4]LT!E$8</f>
        <v xml:space="preserve">LT6. DESARROLLO INTEGRAL RURAL PARA LA EQUIDAD </v>
      </c>
      <c r="C645" s="220" t="str">
        <f>[4]LA!F$27</f>
        <v>LA603. TEJIENDO RURALIDAD</v>
      </c>
      <c r="D645" s="220" t="str">
        <f>[4]Pg!$F$66</f>
        <v>Pg60302. Valle Rural, Económico, Social y Seguro</v>
      </c>
      <c r="E645" s="220" t="s">
        <v>5185</v>
      </c>
      <c r="F645" s="220" t="s">
        <v>5345</v>
      </c>
      <c r="G645" s="220" t="s">
        <v>1577</v>
      </c>
      <c r="H645" s="220" t="s">
        <v>5021</v>
      </c>
      <c r="I645" s="220" t="s">
        <v>484</v>
      </c>
      <c r="J645" s="220"/>
      <c r="K645" s="220" t="s">
        <v>85</v>
      </c>
      <c r="L645" s="221">
        <v>1</v>
      </c>
      <c r="M645" s="221">
        <v>2019</v>
      </c>
      <c r="N645" s="221">
        <v>3</v>
      </c>
      <c r="O645" s="236">
        <v>0</v>
      </c>
      <c r="P645" s="236">
        <v>1</v>
      </c>
      <c r="Q645" s="236">
        <v>2</v>
      </c>
      <c r="R645" s="238">
        <v>3</v>
      </c>
      <c r="S645" s="223">
        <f t="shared" si="61"/>
        <v>245600000</v>
      </c>
      <c r="T645" s="223">
        <f t="shared" si="59"/>
        <v>0</v>
      </c>
      <c r="U645" s="223"/>
      <c r="V645" s="223"/>
      <c r="W645" s="223"/>
      <c r="X645" s="223"/>
      <c r="Y645" s="223"/>
      <c r="Z645" s="223"/>
      <c r="AA645" s="223"/>
      <c r="AB645" s="223"/>
      <c r="AC645" s="223"/>
      <c r="AD645" s="223">
        <f t="shared" si="63"/>
        <v>80000000</v>
      </c>
      <c r="AE645" s="223">
        <v>80000000</v>
      </c>
      <c r="AF645" s="223"/>
      <c r="AG645" s="223"/>
      <c r="AH645" s="223"/>
      <c r="AI645" s="223"/>
      <c r="AJ645" s="223"/>
      <c r="AK645" s="223"/>
      <c r="AL645" s="223"/>
      <c r="AM645" s="223"/>
      <c r="AN645" s="223">
        <f t="shared" si="60"/>
        <v>85600000</v>
      </c>
      <c r="AO645" s="223">
        <f>+AE645*1.07</f>
        <v>85600000</v>
      </c>
      <c r="AP645" s="223"/>
      <c r="AQ645" s="223"/>
      <c r="AR645" s="223"/>
      <c r="AS645" s="223"/>
      <c r="AT645" s="223"/>
      <c r="AU645" s="223"/>
      <c r="AV645" s="223">
        <f>+AL645</f>
        <v>0</v>
      </c>
      <c r="AW645" s="223"/>
      <c r="AX645" s="223">
        <f t="shared" si="62"/>
        <v>80000000</v>
      </c>
      <c r="AY645" s="223">
        <v>80000000</v>
      </c>
      <c r="AZ645" s="223"/>
      <c r="BA645" s="223"/>
      <c r="BB645" s="223"/>
      <c r="BC645" s="223"/>
      <c r="BD645" s="223"/>
      <c r="BE645" s="223"/>
      <c r="BF645" s="223"/>
      <c r="BG645" s="223"/>
    </row>
    <row r="646" spans="1:59" s="234" customFormat="1" ht="65" hidden="1" x14ac:dyDescent="0.3">
      <c r="A646" s="213">
        <v>643</v>
      </c>
      <c r="B646" s="230" t="str">
        <f>[4]LT!E$8</f>
        <v xml:space="preserve">LT6. DESARROLLO INTEGRAL RURAL PARA LA EQUIDAD </v>
      </c>
      <c r="C646" s="220" t="str">
        <f>[4]LA!F$27</f>
        <v>LA603. TEJIENDO RURALIDAD</v>
      </c>
      <c r="D646" s="220" t="str">
        <f>[4]Pg!$F$66</f>
        <v>Pg60302. Valle Rural, Económico, Social y Seguro</v>
      </c>
      <c r="E646" s="220" t="s">
        <v>5186</v>
      </c>
      <c r="F646" s="220" t="s">
        <v>5343</v>
      </c>
      <c r="G646" s="220" t="s">
        <v>1138</v>
      </c>
      <c r="H646" s="220" t="s">
        <v>5022</v>
      </c>
      <c r="I646" s="220" t="s">
        <v>550</v>
      </c>
      <c r="J646" s="220"/>
      <c r="K646" s="220" t="s">
        <v>85</v>
      </c>
      <c r="L646" s="221">
        <v>40</v>
      </c>
      <c r="M646" s="221">
        <v>2019</v>
      </c>
      <c r="N646" s="221">
        <v>80</v>
      </c>
      <c r="O646" s="221">
        <v>20</v>
      </c>
      <c r="P646" s="221">
        <v>20</v>
      </c>
      <c r="Q646" s="221">
        <v>20</v>
      </c>
      <c r="R646" s="222">
        <v>20</v>
      </c>
      <c r="S646" s="223">
        <f t="shared" si="61"/>
        <v>1440000000</v>
      </c>
      <c r="T646" s="223">
        <f t="shared" si="59"/>
        <v>360000000</v>
      </c>
      <c r="U646" s="223"/>
      <c r="V646" s="223"/>
      <c r="W646" s="223">
        <v>360000000</v>
      </c>
      <c r="X646" s="223"/>
      <c r="Y646" s="223"/>
      <c r="Z646" s="223"/>
      <c r="AA646" s="223"/>
      <c r="AB646" s="223"/>
      <c r="AC646" s="223"/>
      <c r="AD646" s="223">
        <f t="shared" si="63"/>
        <v>360000000</v>
      </c>
      <c r="AE646" s="223"/>
      <c r="AF646" s="223"/>
      <c r="AG646" s="223">
        <v>360000000</v>
      </c>
      <c r="AH646" s="223"/>
      <c r="AI646" s="223"/>
      <c r="AJ646" s="223"/>
      <c r="AK646" s="223"/>
      <c r="AL646" s="223"/>
      <c r="AM646" s="223"/>
      <c r="AN646" s="223">
        <f t="shared" si="60"/>
        <v>360000000</v>
      </c>
      <c r="AO646" s="223"/>
      <c r="AP646" s="223"/>
      <c r="AQ646" s="223">
        <v>360000000</v>
      </c>
      <c r="AR646" s="223"/>
      <c r="AS646" s="223"/>
      <c r="AT646" s="223"/>
      <c r="AU646" s="223"/>
      <c r="AV646" s="223"/>
      <c r="AW646" s="223"/>
      <c r="AX646" s="223">
        <f t="shared" si="62"/>
        <v>360000000</v>
      </c>
      <c r="AY646" s="223"/>
      <c r="AZ646" s="223"/>
      <c r="BA646" s="223">
        <v>360000000</v>
      </c>
      <c r="BB646" s="223"/>
      <c r="BC646" s="223"/>
      <c r="BD646" s="223"/>
      <c r="BE646" s="223"/>
      <c r="BF646" s="223">
        <v>0</v>
      </c>
      <c r="BG646" s="223"/>
    </row>
    <row r="647" spans="1:59" s="234" customFormat="1" ht="52" hidden="1" x14ac:dyDescent="0.3">
      <c r="A647" s="213">
        <v>644</v>
      </c>
      <c r="B647" s="230" t="str">
        <f>[4]LT!E$8</f>
        <v xml:space="preserve">LT6. DESARROLLO INTEGRAL RURAL PARA LA EQUIDAD </v>
      </c>
      <c r="C647" s="220" t="str">
        <f>[4]LA!F$27</f>
        <v>LA603. TEJIENDO RURALIDAD</v>
      </c>
      <c r="D647" s="220" t="str">
        <f>[4]Pg!$F$66</f>
        <v>Pg60302. Valle Rural, Económico, Social y Seguro</v>
      </c>
      <c r="E647" s="220" t="s">
        <v>5186</v>
      </c>
      <c r="F647" s="220" t="s">
        <v>5343</v>
      </c>
      <c r="G647" s="215" t="s">
        <v>1140</v>
      </c>
      <c r="H647" s="220" t="s">
        <v>5023</v>
      </c>
      <c r="I647" s="220" t="s">
        <v>550</v>
      </c>
      <c r="J647" s="220"/>
      <c r="K647" s="220" t="s">
        <v>85</v>
      </c>
      <c r="L647" s="221">
        <v>672</v>
      </c>
      <c r="M647" s="221">
        <v>2019</v>
      </c>
      <c r="N647" s="221">
        <v>1130</v>
      </c>
      <c r="O647" s="221">
        <v>500</v>
      </c>
      <c r="P647" s="221">
        <v>815</v>
      </c>
      <c r="Q647" s="221">
        <v>1000</v>
      </c>
      <c r="R647" s="222">
        <v>1130</v>
      </c>
      <c r="S647" s="223">
        <f t="shared" si="61"/>
        <v>2400000000</v>
      </c>
      <c r="T647" s="223">
        <f t="shared" si="59"/>
        <v>1200000000</v>
      </c>
      <c r="U647" s="223"/>
      <c r="V647" s="223"/>
      <c r="W647" s="223">
        <v>1200000000</v>
      </c>
      <c r="X647" s="223"/>
      <c r="Y647" s="223"/>
      <c r="Z647" s="223"/>
      <c r="AA647" s="223"/>
      <c r="AB647" s="223"/>
      <c r="AC647" s="223"/>
      <c r="AD647" s="223">
        <f t="shared" si="63"/>
        <v>600000000</v>
      </c>
      <c r="AE647" s="223"/>
      <c r="AF647" s="223"/>
      <c r="AG647" s="223">
        <v>600000000</v>
      </c>
      <c r="AH647" s="223"/>
      <c r="AI647" s="223"/>
      <c r="AJ647" s="223"/>
      <c r="AK647" s="223"/>
      <c r="AL647" s="223"/>
      <c r="AM647" s="223"/>
      <c r="AN647" s="223">
        <f t="shared" si="60"/>
        <v>600000000</v>
      </c>
      <c r="AO647" s="223"/>
      <c r="AP647" s="223"/>
      <c r="AQ647" s="223">
        <v>600000000</v>
      </c>
      <c r="AR647" s="223"/>
      <c r="AS647" s="223"/>
      <c r="AT647" s="223"/>
      <c r="AU647" s="223"/>
      <c r="AV647" s="223"/>
      <c r="AW647" s="223"/>
      <c r="AX647" s="223">
        <f t="shared" si="62"/>
        <v>0</v>
      </c>
      <c r="AY647" s="223"/>
      <c r="AZ647" s="223"/>
      <c r="BA647" s="223">
        <v>0</v>
      </c>
      <c r="BB647" s="223"/>
      <c r="BC647" s="223"/>
      <c r="BD647" s="223"/>
      <c r="BE647" s="223"/>
      <c r="BF647" s="223">
        <v>0</v>
      </c>
      <c r="BG647" s="223"/>
    </row>
    <row r="648" spans="1:59" s="234" customFormat="1" ht="52" hidden="1" x14ac:dyDescent="0.3">
      <c r="A648" s="213">
        <v>645</v>
      </c>
      <c r="B648" s="230" t="str">
        <f>[4]LT!E$8</f>
        <v xml:space="preserve">LT6. DESARROLLO INTEGRAL RURAL PARA LA EQUIDAD </v>
      </c>
      <c r="C648" s="220" t="str">
        <f>[4]LA!F$27</f>
        <v>LA603. TEJIENDO RURALIDAD</v>
      </c>
      <c r="D648" s="220" t="str">
        <f>[4]Pg!$F$66</f>
        <v>Pg60302. Valle Rural, Económico, Social y Seguro</v>
      </c>
      <c r="E648" s="220" t="s">
        <v>5186</v>
      </c>
      <c r="F648" s="220" t="s">
        <v>5343</v>
      </c>
      <c r="G648" s="215" t="s">
        <v>1142</v>
      </c>
      <c r="H648" s="220" t="s">
        <v>5024</v>
      </c>
      <c r="I648" s="220" t="s">
        <v>550</v>
      </c>
      <c r="J648" s="220"/>
      <c r="K648" s="220" t="s">
        <v>85</v>
      </c>
      <c r="L648" s="221">
        <v>40</v>
      </c>
      <c r="M648" s="221">
        <v>2019</v>
      </c>
      <c r="N648" s="221">
        <v>160</v>
      </c>
      <c r="O648" s="221">
        <v>40</v>
      </c>
      <c r="P648" s="221">
        <v>80</v>
      </c>
      <c r="Q648" s="221">
        <v>120</v>
      </c>
      <c r="R648" s="222">
        <v>160</v>
      </c>
      <c r="S648" s="223">
        <f t="shared" si="61"/>
        <v>800000000</v>
      </c>
      <c r="T648" s="223">
        <f t="shared" si="59"/>
        <v>200000000</v>
      </c>
      <c r="U648" s="223"/>
      <c r="V648" s="223"/>
      <c r="W648" s="223">
        <v>200000000</v>
      </c>
      <c r="X648" s="223"/>
      <c r="Y648" s="223"/>
      <c r="Z648" s="223"/>
      <c r="AA648" s="223"/>
      <c r="AB648" s="223"/>
      <c r="AC648" s="223"/>
      <c r="AD648" s="223">
        <f t="shared" si="63"/>
        <v>200000000</v>
      </c>
      <c r="AE648" s="223"/>
      <c r="AF648" s="223"/>
      <c r="AG648" s="223">
        <v>200000000</v>
      </c>
      <c r="AH648" s="223"/>
      <c r="AI648" s="223"/>
      <c r="AJ648" s="223"/>
      <c r="AK648" s="223"/>
      <c r="AL648" s="223"/>
      <c r="AM648" s="223"/>
      <c r="AN648" s="223">
        <f t="shared" si="60"/>
        <v>200000000</v>
      </c>
      <c r="AO648" s="223"/>
      <c r="AP648" s="223"/>
      <c r="AQ648" s="223">
        <v>200000000</v>
      </c>
      <c r="AR648" s="223"/>
      <c r="AS648" s="223"/>
      <c r="AT648" s="223"/>
      <c r="AU648" s="223"/>
      <c r="AV648" s="223"/>
      <c r="AW648" s="223"/>
      <c r="AX648" s="223">
        <f t="shared" si="62"/>
        <v>200000000</v>
      </c>
      <c r="AY648" s="223"/>
      <c r="AZ648" s="223"/>
      <c r="BA648" s="223">
        <v>200000000</v>
      </c>
      <c r="BB648" s="223"/>
      <c r="BC648" s="223"/>
      <c r="BD648" s="223"/>
      <c r="BE648" s="223"/>
      <c r="BF648" s="223">
        <v>0</v>
      </c>
      <c r="BG648" s="223"/>
    </row>
    <row r="649" spans="1:59" s="234" customFormat="1" ht="52" hidden="1" x14ac:dyDescent="0.3">
      <c r="A649" s="213">
        <v>646</v>
      </c>
      <c r="B649" s="230" t="str">
        <f>[4]LT!E$8</f>
        <v xml:space="preserve">LT6. DESARROLLO INTEGRAL RURAL PARA LA EQUIDAD </v>
      </c>
      <c r="C649" s="220" t="str">
        <f>[4]LA!F$27</f>
        <v>LA603. TEJIENDO RURALIDAD</v>
      </c>
      <c r="D649" s="220" t="str">
        <f>[4]Pg!$F$66</f>
        <v>Pg60302. Valle Rural, Económico, Social y Seguro</v>
      </c>
      <c r="E649" s="220" t="s">
        <v>5186</v>
      </c>
      <c r="F649" s="220" t="s">
        <v>5343</v>
      </c>
      <c r="G649" s="220" t="s">
        <v>1143</v>
      </c>
      <c r="H649" s="220" t="s">
        <v>5025</v>
      </c>
      <c r="I649" s="220" t="s">
        <v>550</v>
      </c>
      <c r="J649" s="220"/>
      <c r="K649" s="220" t="s">
        <v>85</v>
      </c>
      <c r="L649" s="221">
        <v>17</v>
      </c>
      <c r="M649" s="221">
        <v>2019</v>
      </c>
      <c r="N649" s="221">
        <v>20</v>
      </c>
      <c r="O649" s="221">
        <v>5</v>
      </c>
      <c r="P649" s="221">
        <v>10</v>
      </c>
      <c r="Q649" s="221">
        <v>15</v>
      </c>
      <c r="R649" s="222">
        <v>20</v>
      </c>
      <c r="S649" s="223">
        <f t="shared" si="61"/>
        <v>2200000000</v>
      </c>
      <c r="T649" s="223">
        <f t="shared" si="59"/>
        <v>500000000</v>
      </c>
      <c r="U649" s="223"/>
      <c r="V649" s="223"/>
      <c r="W649" s="223">
        <v>500000000</v>
      </c>
      <c r="X649" s="223"/>
      <c r="Y649" s="223"/>
      <c r="Z649" s="223"/>
      <c r="AA649" s="223"/>
      <c r="AB649" s="223"/>
      <c r="AC649" s="223"/>
      <c r="AD649" s="223">
        <f t="shared" si="63"/>
        <v>500000000</v>
      </c>
      <c r="AE649" s="223"/>
      <c r="AF649" s="223"/>
      <c r="AG649" s="223">
        <v>500000000</v>
      </c>
      <c r="AH649" s="223"/>
      <c r="AI649" s="223"/>
      <c r="AJ649" s="223"/>
      <c r="AK649" s="223"/>
      <c r="AL649" s="223"/>
      <c r="AM649" s="223"/>
      <c r="AN649" s="223">
        <f t="shared" si="60"/>
        <v>600000000</v>
      </c>
      <c r="AO649" s="223"/>
      <c r="AP649" s="223"/>
      <c r="AQ649" s="223">
        <v>600000000</v>
      </c>
      <c r="AR649" s="223"/>
      <c r="AS649" s="223"/>
      <c r="AT649" s="223"/>
      <c r="AU649" s="223"/>
      <c r="AV649" s="223"/>
      <c r="AW649" s="223"/>
      <c r="AX649" s="223">
        <f t="shared" si="62"/>
        <v>600000000</v>
      </c>
      <c r="AY649" s="223"/>
      <c r="AZ649" s="223"/>
      <c r="BA649" s="223">
        <v>600000000</v>
      </c>
      <c r="BB649" s="223"/>
      <c r="BC649" s="223"/>
      <c r="BD649" s="223"/>
      <c r="BE649" s="223"/>
      <c r="BF649" s="223">
        <v>0</v>
      </c>
      <c r="BG649" s="223"/>
    </row>
    <row r="650" spans="1:59" s="234" customFormat="1" ht="78" hidden="1" x14ac:dyDescent="0.3">
      <c r="A650" s="213">
        <v>647</v>
      </c>
      <c r="B650" s="230" t="str">
        <f>[4]LT!E$8</f>
        <v xml:space="preserve">LT6. DESARROLLO INTEGRAL RURAL PARA LA EQUIDAD </v>
      </c>
      <c r="C650" s="220" t="str">
        <f>[4]LA!F$27</f>
        <v>LA603. TEJIENDO RURALIDAD</v>
      </c>
      <c r="D650" s="220" t="str">
        <f>[4]Pg!$F$66</f>
        <v>Pg60302. Valle Rural, Económico, Social y Seguro</v>
      </c>
      <c r="E650" s="220" t="s">
        <v>5185</v>
      </c>
      <c r="F650" s="220" t="s">
        <v>5346</v>
      </c>
      <c r="G650" s="220" t="s">
        <v>1145</v>
      </c>
      <c r="H650" s="220" t="s">
        <v>5026</v>
      </c>
      <c r="I650" s="220" t="s">
        <v>317</v>
      </c>
      <c r="J650" s="220"/>
      <c r="K650" s="220" t="s">
        <v>85</v>
      </c>
      <c r="L650" s="221">
        <v>0</v>
      </c>
      <c r="M650" s="221">
        <v>2019</v>
      </c>
      <c r="N650" s="221">
        <v>100</v>
      </c>
      <c r="O650" s="221">
        <v>0</v>
      </c>
      <c r="P650" s="221">
        <v>30</v>
      </c>
      <c r="Q650" s="221">
        <v>65</v>
      </c>
      <c r="R650" s="222">
        <v>100</v>
      </c>
      <c r="S650" s="223">
        <f t="shared" si="61"/>
        <v>499170516.22000003</v>
      </c>
      <c r="T650" s="223">
        <f t="shared" ref="T650:T690" si="64">SUM(U650:AC650)</f>
        <v>100000000</v>
      </c>
      <c r="U650" s="223"/>
      <c r="V650" s="223"/>
      <c r="W650" s="223"/>
      <c r="X650" s="223"/>
      <c r="Y650" s="223"/>
      <c r="Z650" s="223"/>
      <c r="AA650" s="223"/>
      <c r="AB650" s="223">
        <v>100000000</v>
      </c>
      <c r="AC650" s="223"/>
      <c r="AD650" s="223">
        <f t="shared" si="63"/>
        <v>123495146</v>
      </c>
      <c r="AE650" s="223">
        <v>123495146</v>
      </c>
      <c r="AF650" s="223"/>
      <c r="AG650" s="223"/>
      <c r="AH650" s="223"/>
      <c r="AI650" s="223"/>
      <c r="AJ650" s="223"/>
      <c r="AK650" s="223"/>
      <c r="AL650" s="223"/>
      <c r="AM650" s="223"/>
      <c r="AN650" s="223">
        <f t="shared" ref="AN650:AN690" si="65">SUM(AO650:AW650)</f>
        <v>132139806.22000001</v>
      </c>
      <c r="AO650" s="223">
        <f>+AD650*1.07</f>
        <v>132139806.22000001</v>
      </c>
      <c r="AP650" s="223"/>
      <c r="AQ650" s="223"/>
      <c r="AR650" s="223"/>
      <c r="AS650" s="223"/>
      <c r="AT650" s="223"/>
      <c r="AU650" s="223"/>
      <c r="AV650" s="223"/>
      <c r="AW650" s="223"/>
      <c r="AX650" s="223">
        <f t="shared" si="62"/>
        <v>143535564</v>
      </c>
      <c r="AY650" s="223">
        <v>143535564</v>
      </c>
      <c r="AZ650" s="223"/>
      <c r="BA650" s="223"/>
      <c r="BB650" s="223"/>
      <c r="BC650" s="223"/>
      <c r="BD650" s="223"/>
      <c r="BE650" s="223"/>
      <c r="BF650" s="223">
        <v>0</v>
      </c>
      <c r="BG650" s="223"/>
    </row>
    <row r="651" spans="1:59" s="234" customFormat="1" ht="78" hidden="1" x14ac:dyDescent="0.3">
      <c r="A651" s="213">
        <v>648</v>
      </c>
      <c r="B651" s="230" t="str">
        <f>[4]LT!E$8</f>
        <v xml:space="preserve">LT6. DESARROLLO INTEGRAL RURAL PARA LA EQUIDAD </v>
      </c>
      <c r="C651" s="220" t="str">
        <f>[4]LA!F$27</f>
        <v>LA603. TEJIENDO RURALIDAD</v>
      </c>
      <c r="D651" s="220" t="str">
        <f>[4]Pg!$F$66</f>
        <v>Pg60302. Valle Rural, Económico, Social y Seguro</v>
      </c>
      <c r="E651" s="220" t="s">
        <v>5185</v>
      </c>
      <c r="F651" s="220" t="s">
        <v>5346</v>
      </c>
      <c r="G651" s="220" t="s">
        <v>1146</v>
      </c>
      <c r="H651" s="220" t="s">
        <v>5027</v>
      </c>
      <c r="I651" s="220" t="s">
        <v>317</v>
      </c>
      <c r="J651" s="220"/>
      <c r="K651" s="220" t="s">
        <v>85</v>
      </c>
      <c r="L651" s="221">
        <v>0</v>
      </c>
      <c r="M651" s="221">
        <v>2019</v>
      </c>
      <c r="N651" s="221">
        <v>40</v>
      </c>
      <c r="O651" s="221">
        <v>5</v>
      </c>
      <c r="P651" s="221">
        <v>15</v>
      </c>
      <c r="Q651" s="221">
        <v>30</v>
      </c>
      <c r="R651" s="222">
        <v>40</v>
      </c>
      <c r="S651" s="223">
        <f t="shared" ref="S651:S690" si="66">SUM(T651,AD651,AN651,AX651)</f>
        <v>3851389452</v>
      </c>
      <c r="T651" s="223">
        <f t="shared" si="64"/>
        <v>432713000</v>
      </c>
      <c r="U651" s="223">
        <v>432713000</v>
      </c>
      <c r="V651" s="223"/>
      <c r="W651" s="223"/>
      <c r="X651" s="223"/>
      <c r="Y651" s="223"/>
      <c r="Z651" s="223"/>
      <c r="AA651" s="223"/>
      <c r="AB651" s="223"/>
      <c r="AC651" s="223"/>
      <c r="AD651" s="223">
        <f t="shared" si="63"/>
        <v>1059126213</v>
      </c>
      <c r="AE651" s="223"/>
      <c r="AF651" s="223"/>
      <c r="AG651" s="223"/>
      <c r="AH651" s="223"/>
      <c r="AI651" s="223"/>
      <c r="AJ651" s="223"/>
      <c r="AK651" s="223"/>
      <c r="AL651" s="223">
        <v>1059126213</v>
      </c>
      <c r="AM651" s="223"/>
      <c r="AN651" s="223">
        <f t="shared" si="65"/>
        <v>1128552227</v>
      </c>
      <c r="AO651" s="223">
        <v>32100000</v>
      </c>
      <c r="AP651" s="223"/>
      <c r="AQ651" s="223"/>
      <c r="AR651" s="223"/>
      <c r="AS651" s="223"/>
      <c r="AT651" s="223"/>
      <c r="AU651" s="223"/>
      <c r="AV651" s="223">
        <v>1096452227</v>
      </c>
      <c r="AW651" s="223"/>
      <c r="AX651" s="223">
        <f t="shared" si="62"/>
        <v>1230998012</v>
      </c>
      <c r="AY651" s="223">
        <v>34868309</v>
      </c>
      <c r="AZ651" s="223"/>
      <c r="BA651" s="223"/>
      <c r="BB651" s="223"/>
      <c r="BC651" s="223"/>
      <c r="BD651" s="223"/>
      <c r="BE651" s="223"/>
      <c r="BF651" s="223">
        <v>1196129703</v>
      </c>
      <c r="BG651" s="223"/>
    </row>
    <row r="652" spans="1:59" s="234" customFormat="1" ht="78" hidden="1" x14ac:dyDescent="0.3">
      <c r="A652" s="213">
        <v>649</v>
      </c>
      <c r="B652" s="230" t="str">
        <f>[4]LT!E$8</f>
        <v xml:space="preserve">LT6. DESARROLLO INTEGRAL RURAL PARA LA EQUIDAD </v>
      </c>
      <c r="C652" s="220" t="str">
        <f>[4]LA!F$28</f>
        <v>LA604. CIENCIA TECNOLOGÍA E INNOVACIÓN EN EL VALLE RURAL</v>
      </c>
      <c r="D652" s="220" t="str">
        <f>[4]Pg!$F$67</f>
        <v>Pg60401. Adopción e Innovación Tecnológica del Sector Agropecuario y Pesquero</v>
      </c>
      <c r="E652" s="220" t="s">
        <v>5187</v>
      </c>
      <c r="F652" s="220" t="s">
        <v>5347</v>
      </c>
      <c r="G652" s="220" t="s">
        <v>1767</v>
      </c>
      <c r="H652" s="220" t="s">
        <v>5028</v>
      </c>
      <c r="I652" s="220" t="s">
        <v>94</v>
      </c>
      <c r="J652" s="220"/>
      <c r="K652" s="220" t="s">
        <v>77</v>
      </c>
      <c r="L652" s="221">
        <v>18</v>
      </c>
      <c r="M652" s="221">
        <v>2019</v>
      </c>
      <c r="N652" s="221">
        <v>18</v>
      </c>
      <c r="O652" s="221">
        <v>18</v>
      </c>
      <c r="P652" s="221">
        <v>18</v>
      </c>
      <c r="Q652" s="221">
        <v>18</v>
      </c>
      <c r="R652" s="222">
        <v>18</v>
      </c>
      <c r="S652" s="223">
        <f t="shared" si="66"/>
        <v>849292800</v>
      </c>
      <c r="T652" s="223">
        <f t="shared" si="64"/>
        <v>200000000</v>
      </c>
      <c r="U652" s="223">
        <v>200000000</v>
      </c>
      <c r="V652" s="223">
        <v>0</v>
      </c>
      <c r="W652" s="223"/>
      <c r="X652" s="223">
        <v>0</v>
      </c>
      <c r="Y652" s="223"/>
      <c r="Z652" s="223"/>
      <c r="AA652" s="223"/>
      <c r="AB652" s="223">
        <v>0</v>
      </c>
      <c r="AC652" s="223"/>
      <c r="AD652" s="223">
        <f t="shared" si="63"/>
        <v>208000000</v>
      </c>
      <c r="AE652" s="223">
        <v>157131795</v>
      </c>
      <c r="AF652" s="223">
        <v>0</v>
      </c>
      <c r="AG652" s="223">
        <v>0</v>
      </c>
      <c r="AH652" s="223">
        <v>0</v>
      </c>
      <c r="AI652" s="223"/>
      <c r="AJ652" s="223"/>
      <c r="AK652" s="223"/>
      <c r="AL652" s="223">
        <v>50868205</v>
      </c>
      <c r="AM652" s="223"/>
      <c r="AN652" s="223">
        <f t="shared" si="65"/>
        <v>216320000</v>
      </c>
      <c r="AO652" s="223">
        <v>168131020</v>
      </c>
      <c r="AP652" s="223">
        <v>0</v>
      </c>
      <c r="AQ652" s="223">
        <v>0</v>
      </c>
      <c r="AR652" s="223">
        <v>0</v>
      </c>
      <c r="AS652" s="223"/>
      <c r="AT652" s="223"/>
      <c r="AU652" s="223"/>
      <c r="AV652" s="223">
        <v>48188980</v>
      </c>
      <c r="AW652" s="223"/>
      <c r="AX652" s="223">
        <f t="shared" si="62"/>
        <v>224972800</v>
      </c>
      <c r="AY652" s="223">
        <v>184944122</v>
      </c>
      <c r="AZ652" s="223"/>
      <c r="BA652" s="223">
        <v>0</v>
      </c>
      <c r="BB652" s="223">
        <v>0</v>
      </c>
      <c r="BC652" s="223"/>
      <c r="BD652" s="223"/>
      <c r="BE652" s="223"/>
      <c r="BF652" s="223">
        <v>40028678</v>
      </c>
      <c r="BG652" s="223"/>
    </row>
    <row r="653" spans="1:59" s="234" customFormat="1" ht="104" hidden="1" x14ac:dyDescent="0.3">
      <c r="A653" s="213">
        <v>650</v>
      </c>
      <c r="B653" s="230" t="str">
        <f>[4]LT!E$8</f>
        <v xml:space="preserve">LT6. DESARROLLO INTEGRAL RURAL PARA LA EQUIDAD </v>
      </c>
      <c r="C653" s="220" t="str">
        <f>[4]LA!F$28</f>
        <v>LA604. CIENCIA TECNOLOGÍA E INNOVACIÓN EN EL VALLE RURAL</v>
      </c>
      <c r="D653" s="220" t="str">
        <f>[4]Pg!$F$67</f>
        <v>Pg60401. Adopción e Innovación Tecnológica del Sector Agropecuario y Pesquero</v>
      </c>
      <c r="E653" s="220" t="s">
        <v>5187</v>
      </c>
      <c r="F653" s="220" t="s">
        <v>5347</v>
      </c>
      <c r="G653" s="220" t="s">
        <v>1767</v>
      </c>
      <c r="H653" s="220" t="s">
        <v>5029</v>
      </c>
      <c r="I653" s="220" t="s">
        <v>94</v>
      </c>
      <c r="J653" s="220"/>
      <c r="K653" s="220" t="s">
        <v>85</v>
      </c>
      <c r="L653" s="221">
        <v>149</v>
      </c>
      <c r="M653" s="221">
        <v>2019</v>
      </c>
      <c r="N653" s="221">
        <v>149</v>
      </c>
      <c r="O653" s="221">
        <v>0</v>
      </c>
      <c r="P653" s="221">
        <v>37</v>
      </c>
      <c r="Q653" s="221">
        <v>75</v>
      </c>
      <c r="R653" s="222">
        <v>149</v>
      </c>
      <c r="S653" s="223">
        <f t="shared" si="66"/>
        <v>649292800</v>
      </c>
      <c r="T653" s="223">
        <f t="shared" si="64"/>
        <v>0</v>
      </c>
      <c r="U653" s="223">
        <v>0</v>
      </c>
      <c r="V653" s="223">
        <v>0</v>
      </c>
      <c r="W653" s="223"/>
      <c r="X653" s="223">
        <v>0</v>
      </c>
      <c r="Y653" s="223"/>
      <c r="Z653" s="223"/>
      <c r="AA653" s="223"/>
      <c r="AB653" s="223">
        <v>0</v>
      </c>
      <c r="AC653" s="223"/>
      <c r="AD653" s="223">
        <f t="shared" si="63"/>
        <v>208000000</v>
      </c>
      <c r="AE653" s="223">
        <v>157131795</v>
      </c>
      <c r="AF653" s="223">
        <v>0</v>
      </c>
      <c r="AG653" s="223">
        <v>0</v>
      </c>
      <c r="AH653" s="223">
        <v>0</v>
      </c>
      <c r="AI653" s="223"/>
      <c r="AJ653" s="223"/>
      <c r="AK653" s="223"/>
      <c r="AL653" s="223">
        <v>50868205</v>
      </c>
      <c r="AM653" s="223"/>
      <c r="AN653" s="223">
        <f t="shared" si="65"/>
        <v>216320000</v>
      </c>
      <c r="AO653" s="223">
        <v>168131020</v>
      </c>
      <c r="AP653" s="223">
        <v>0</v>
      </c>
      <c r="AQ653" s="223">
        <v>0</v>
      </c>
      <c r="AR653" s="223">
        <v>0</v>
      </c>
      <c r="AS653" s="223"/>
      <c r="AT653" s="223"/>
      <c r="AU653" s="223"/>
      <c r="AV653" s="223">
        <v>48188980</v>
      </c>
      <c r="AW653" s="223"/>
      <c r="AX653" s="223">
        <f t="shared" si="62"/>
        <v>224972800</v>
      </c>
      <c r="AY653" s="223">
        <v>184944122</v>
      </c>
      <c r="AZ653" s="223"/>
      <c r="BA653" s="223">
        <v>0</v>
      </c>
      <c r="BB653" s="223">
        <v>0</v>
      </c>
      <c r="BC653" s="223"/>
      <c r="BD653" s="223"/>
      <c r="BE653" s="223"/>
      <c r="BF653" s="223">
        <v>40028678</v>
      </c>
      <c r="BG653" s="223"/>
    </row>
    <row r="654" spans="1:59" s="234" customFormat="1" ht="52" hidden="1" x14ac:dyDescent="0.3">
      <c r="A654" s="213">
        <v>651</v>
      </c>
      <c r="B654" s="230" t="str">
        <f>[4]LT!E$8</f>
        <v xml:space="preserve">LT6. DESARROLLO INTEGRAL RURAL PARA LA EQUIDAD </v>
      </c>
      <c r="C654" s="220" t="str">
        <f>[4]LA!F$28</f>
        <v>LA604. CIENCIA TECNOLOGÍA E INNOVACIÓN EN EL VALLE RURAL</v>
      </c>
      <c r="D654" s="220" t="str">
        <f>[4]Pg!$F$67</f>
        <v>Pg60401. Adopción e Innovación Tecnológica del Sector Agropecuario y Pesquero</v>
      </c>
      <c r="E654" s="220" t="s">
        <v>5187</v>
      </c>
      <c r="F654" s="220" t="s">
        <v>5347</v>
      </c>
      <c r="G654" s="220" t="s">
        <v>1769</v>
      </c>
      <c r="H654" s="220" t="s">
        <v>5030</v>
      </c>
      <c r="I654" s="220" t="s">
        <v>94</v>
      </c>
      <c r="J654" s="220"/>
      <c r="K654" s="220" t="s">
        <v>77</v>
      </c>
      <c r="L654" s="221">
        <v>145</v>
      </c>
      <c r="M654" s="221">
        <v>2019</v>
      </c>
      <c r="N654" s="221">
        <v>145</v>
      </c>
      <c r="O654" s="221">
        <v>145</v>
      </c>
      <c r="P654" s="221">
        <v>145</v>
      </c>
      <c r="Q654" s="221">
        <v>145</v>
      </c>
      <c r="R654" s="222">
        <v>145</v>
      </c>
      <c r="S654" s="223">
        <f t="shared" si="66"/>
        <v>6371406406</v>
      </c>
      <c r="T654" s="223">
        <f t="shared" si="64"/>
        <v>1466575762</v>
      </c>
      <c r="U654" s="223">
        <v>0</v>
      </c>
      <c r="V654" s="223">
        <v>0</v>
      </c>
      <c r="W654" s="223">
        <v>1466575762</v>
      </c>
      <c r="X654" s="223">
        <v>0</v>
      </c>
      <c r="Y654" s="223"/>
      <c r="Z654" s="223"/>
      <c r="AA654" s="223"/>
      <c r="AB654" s="223">
        <v>0</v>
      </c>
      <c r="AC654" s="223"/>
      <c r="AD654" s="223">
        <f t="shared" si="63"/>
        <v>1510573035</v>
      </c>
      <c r="AE654" s="223">
        <v>0</v>
      </c>
      <c r="AF654" s="223">
        <v>0</v>
      </c>
      <c r="AG654" s="223">
        <v>1510573035</v>
      </c>
      <c r="AH654" s="223">
        <v>0</v>
      </c>
      <c r="AI654" s="223"/>
      <c r="AJ654" s="223"/>
      <c r="AK654" s="223"/>
      <c r="AL654" s="223">
        <v>0</v>
      </c>
      <c r="AM654" s="223"/>
      <c r="AN654" s="223">
        <f t="shared" si="65"/>
        <v>1616313147</v>
      </c>
      <c r="AO654" s="223"/>
      <c r="AP654" s="223"/>
      <c r="AQ654" s="223">
        <v>1616313147</v>
      </c>
      <c r="AR654" s="223"/>
      <c r="AS654" s="223"/>
      <c r="AT654" s="223"/>
      <c r="AU654" s="223"/>
      <c r="AV654" s="223">
        <v>0</v>
      </c>
      <c r="AW654" s="223"/>
      <c r="AX654" s="223">
        <f t="shared" si="62"/>
        <v>1777944462</v>
      </c>
      <c r="AY654" s="223"/>
      <c r="AZ654" s="223"/>
      <c r="BA654" s="223">
        <v>1777944462</v>
      </c>
      <c r="BB654" s="223">
        <v>0</v>
      </c>
      <c r="BC654" s="223"/>
      <c r="BD654" s="223"/>
      <c r="BE654" s="223"/>
      <c r="BF654" s="223">
        <v>0</v>
      </c>
      <c r="BG654" s="223"/>
    </row>
    <row r="655" spans="1:59" s="234" customFormat="1" ht="52" hidden="1" x14ac:dyDescent="0.3">
      <c r="A655" s="213">
        <v>652</v>
      </c>
      <c r="B655" s="230" t="str">
        <f>[4]LT!E$8</f>
        <v xml:space="preserve">LT6. DESARROLLO INTEGRAL RURAL PARA LA EQUIDAD </v>
      </c>
      <c r="C655" s="220" t="str">
        <f>[4]LA!F$28</f>
        <v>LA604. CIENCIA TECNOLOGÍA E INNOVACIÓN EN EL VALLE RURAL</v>
      </c>
      <c r="D655" s="220" t="str">
        <f>[4]Pg!$F$67</f>
        <v>Pg60401. Adopción e Innovación Tecnológica del Sector Agropecuario y Pesquero</v>
      </c>
      <c r="E655" s="220" t="s">
        <v>5187</v>
      </c>
      <c r="F655" s="220" t="s">
        <v>5347</v>
      </c>
      <c r="G655" s="220" t="s">
        <v>1770</v>
      </c>
      <c r="H655" s="220" t="s">
        <v>5031</v>
      </c>
      <c r="I655" s="220" t="s">
        <v>94</v>
      </c>
      <c r="J655" s="220"/>
      <c r="K655" s="220" t="s">
        <v>189</v>
      </c>
      <c r="L655" s="221">
        <v>565</v>
      </c>
      <c r="M655" s="221">
        <v>2019</v>
      </c>
      <c r="N655" s="221">
        <v>1115</v>
      </c>
      <c r="O655" s="221">
        <v>565</v>
      </c>
      <c r="P655" s="221">
        <v>1115</v>
      </c>
      <c r="Q655" s="221">
        <v>1115</v>
      </c>
      <c r="R655" s="222">
        <v>1115</v>
      </c>
      <c r="S655" s="223">
        <f t="shared" si="66"/>
        <v>6000000000</v>
      </c>
      <c r="T655" s="223">
        <f t="shared" si="64"/>
        <v>0</v>
      </c>
      <c r="U655" s="223"/>
      <c r="V655" s="223"/>
      <c r="W655" s="223"/>
      <c r="X655" s="223"/>
      <c r="Y655" s="223"/>
      <c r="Z655" s="223"/>
      <c r="AA655" s="223"/>
      <c r="AB655" s="223"/>
      <c r="AC655" s="223"/>
      <c r="AD655" s="223">
        <f t="shared" si="63"/>
        <v>6000000000</v>
      </c>
      <c r="AE655" s="223"/>
      <c r="AF655" s="223"/>
      <c r="AG655" s="223"/>
      <c r="AH655" s="223"/>
      <c r="AI655" s="223"/>
      <c r="AJ655" s="223"/>
      <c r="AK655" s="223"/>
      <c r="AL655" s="223">
        <v>6000000000</v>
      </c>
      <c r="AM655" s="223"/>
      <c r="AN655" s="223">
        <f t="shared" si="65"/>
        <v>0</v>
      </c>
      <c r="AO655" s="223"/>
      <c r="AP655" s="223"/>
      <c r="AQ655" s="223"/>
      <c r="AR655" s="223"/>
      <c r="AS655" s="223"/>
      <c r="AT655" s="223"/>
      <c r="AU655" s="223"/>
      <c r="AV655" s="223"/>
      <c r="AW655" s="223"/>
      <c r="AX655" s="223">
        <f t="shared" si="62"/>
        <v>0</v>
      </c>
      <c r="AY655" s="223"/>
      <c r="AZ655" s="223"/>
      <c r="BA655" s="223"/>
      <c r="BB655" s="223"/>
      <c r="BC655" s="223"/>
      <c r="BD655" s="223"/>
      <c r="BE655" s="223"/>
      <c r="BF655" s="223"/>
      <c r="BG655" s="223"/>
    </row>
    <row r="656" spans="1:59" s="234" customFormat="1" ht="65" hidden="1" x14ac:dyDescent="0.3">
      <c r="A656" s="213">
        <v>653</v>
      </c>
      <c r="B656" s="230" t="str">
        <f>[4]LT!E$8</f>
        <v xml:space="preserve">LT6. DESARROLLO INTEGRAL RURAL PARA LA EQUIDAD </v>
      </c>
      <c r="C656" s="220" t="str">
        <f>[4]LA!F$28</f>
        <v>LA604. CIENCIA TECNOLOGÍA E INNOVACIÓN EN EL VALLE RURAL</v>
      </c>
      <c r="D656" s="220" t="str">
        <f>[4]Pg!$F$67</f>
        <v>Pg60401. Adopción e Innovación Tecnológica del Sector Agropecuario y Pesquero</v>
      </c>
      <c r="E656" s="220" t="s">
        <v>5187</v>
      </c>
      <c r="F656" s="220" t="s">
        <v>5347</v>
      </c>
      <c r="G656" s="220" t="s">
        <v>1772</v>
      </c>
      <c r="H656" s="220" t="s">
        <v>5032</v>
      </c>
      <c r="I656" s="220" t="s">
        <v>94</v>
      </c>
      <c r="J656" s="220"/>
      <c r="K656" s="220" t="s">
        <v>189</v>
      </c>
      <c r="L656" s="221">
        <v>150</v>
      </c>
      <c r="M656" s="221">
        <v>2019</v>
      </c>
      <c r="N656" s="221">
        <v>100</v>
      </c>
      <c r="O656" s="221">
        <v>0</v>
      </c>
      <c r="P656" s="221">
        <v>30</v>
      </c>
      <c r="Q656" s="221">
        <v>80</v>
      </c>
      <c r="R656" s="222">
        <v>100</v>
      </c>
      <c r="S656" s="223">
        <f t="shared" si="66"/>
        <v>4870500000</v>
      </c>
      <c r="T656" s="223">
        <f t="shared" si="64"/>
        <v>0</v>
      </c>
      <c r="U656" s="223">
        <v>0</v>
      </c>
      <c r="V656" s="223">
        <v>0</v>
      </c>
      <c r="W656" s="223"/>
      <c r="X656" s="223">
        <v>0</v>
      </c>
      <c r="Y656" s="223"/>
      <c r="Z656" s="223"/>
      <c r="AA656" s="223"/>
      <c r="AB656" s="223">
        <v>0</v>
      </c>
      <c r="AC656" s="223"/>
      <c r="AD656" s="223">
        <f t="shared" si="63"/>
        <v>1500000000</v>
      </c>
      <c r="AE656" s="223">
        <v>0</v>
      </c>
      <c r="AF656" s="223">
        <v>0</v>
      </c>
      <c r="AG656" s="223">
        <v>0</v>
      </c>
      <c r="AH656" s="223">
        <v>1500000000</v>
      </c>
      <c r="AI656" s="223"/>
      <c r="AJ656" s="223"/>
      <c r="AK656" s="223"/>
      <c r="AL656" s="223">
        <v>0</v>
      </c>
      <c r="AM656" s="223"/>
      <c r="AN656" s="223">
        <f t="shared" si="65"/>
        <v>1605000000</v>
      </c>
      <c r="AO656" s="223">
        <v>0</v>
      </c>
      <c r="AP656" s="223">
        <v>0</v>
      </c>
      <c r="AQ656" s="223">
        <v>0</v>
      </c>
      <c r="AR656" s="223">
        <v>1605000000</v>
      </c>
      <c r="AS656" s="223"/>
      <c r="AT656" s="223"/>
      <c r="AU656" s="223"/>
      <c r="AV656" s="223">
        <v>0</v>
      </c>
      <c r="AW656" s="223"/>
      <c r="AX656" s="223">
        <f t="shared" si="62"/>
        <v>1765500000</v>
      </c>
      <c r="AY656" s="223"/>
      <c r="AZ656" s="223"/>
      <c r="BA656" s="223">
        <v>0</v>
      </c>
      <c r="BB656" s="223">
        <v>1765500000</v>
      </c>
      <c r="BC656" s="223"/>
      <c r="BD656" s="223"/>
      <c r="BE656" s="223"/>
      <c r="BF656" s="223">
        <v>0</v>
      </c>
      <c r="BG656" s="223"/>
    </row>
    <row r="657" spans="1:59" s="234" customFormat="1" ht="52" hidden="1" x14ac:dyDescent="0.3">
      <c r="A657" s="213">
        <v>654</v>
      </c>
      <c r="B657" s="230" t="str">
        <f>[4]LT!E$8</f>
        <v xml:space="preserve">LT6. DESARROLLO INTEGRAL RURAL PARA LA EQUIDAD </v>
      </c>
      <c r="C657" s="220" t="str">
        <f>[4]LA!F$28</f>
        <v>LA604. CIENCIA TECNOLOGÍA E INNOVACIÓN EN EL VALLE RURAL</v>
      </c>
      <c r="D657" s="220" t="str">
        <f>[4]Pg!$F$68</f>
        <v>Pg60402. Transformación Digital en el Campo Vallecaucano</v>
      </c>
      <c r="E657" s="220" t="s">
        <v>5188</v>
      </c>
      <c r="F657" s="220" t="s">
        <v>5348</v>
      </c>
      <c r="G657" s="220" t="s">
        <v>1150</v>
      </c>
      <c r="H657" s="220" t="s">
        <v>5033</v>
      </c>
      <c r="I657" s="220" t="s">
        <v>317</v>
      </c>
      <c r="J657" s="220"/>
      <c r="K657" s="220" t="s">
        <v>85</v>
      </c>
      <c r="L657" s="221">
        <v>0</v>
      </c>
      <c r="M657" s="221">
        <v>2019</v>
      </c>
      <c r="N657" s="221">
        <v>1</v>
      </c>
      <c r="O657" s="221">
        <v>0</v>
      </c>
      <c r="P657" s="221">
        <v>1</v>
      </c>
      <c r="Q657" s="221">
        <v>1</v>
      </c>
      <c r="R657" s="222">
        <v>1</v>
      </c>
      <c r="S657" s="223">
        <f t="shared" si="66"/>
        <v>100000000</v>
      </c>
      <c r="T657" s="223">
        <f t="shared" si="64"/>
        <v>0</v>
      </c>
      <c r="U657" s="223"/>
      <c r="V657" s="223"/>
      <c r="W657" s="223"/>
      <c r="X657" s="223"/>
      <c r="Y657" s="223"/>
      <c r="Z657" s="223"/>
      <c r="AA657" s="223"/>
      <c r="AB657" s="223"/>
      <c r="AC657" s="223"/>
      <c r="AD657" s="223">
        <f t="shared" si="63"/>
        <v>100000000</v>
      </c>
      <c r="AE657" s="223"/>
      <c r="AF657" s="223"/>
      <c r="AG657" s="223"/>
      <c r="AH657" s="223"/>
      <c r="AI657" s="223"/>
      <c r="AJ657" s="223"/>
      <c r="AK657" s="223"/>
      <c r="AL657" s="223">
        <v>100000000</v>
      </c>
      <c r="AM657" s="223"/>
      <c r="AN657" s="223">
        <f t="shared" si="65"/>
        <v>0</v>
      </c>
      <c r="AO657" s="223"/>
      <c r="AP657" s="223"/>
      <c r="AQ657" s="223"/>
      <c r="AR657" s="223"/>
      <c r="AS657" s="223"/>
      <c r="AT657" s="223"/>
      <c r="AU657" s="223"/>
      <c r="AV657" s="223"/>
      <c r="AW657" s="223"/>
      <c r="AX657" s="223">
        <f t="shared" si="62"/>
        <v>0</v>
      </c>
      <c r="AY657" s="223"/>
      <c r="AZ657" s="223"/>
      <c r="BA657" s="223"/>
      <c r="BB657" s="223"/>
      <c r="BC657" s="223"/>
      <c r="BD657" s="223"/>
      <c r="BE657" s="223"/>
      <c r="BF657" s="223">
        <v>0</v>
      </c>
      <c r="BG657" s="223"/>
    </row>
    <row r="658" spans="1:59" s="234" customFormat="1" ht="52" hidden="1" x14ac:dyDescent="0.3">
      <c r="A658" s="213">
        <v>655</v>
      </c>
      <c r="B658" s="230" t="str">
        <f>[4]LT!E$8</f>
        <v xml:space="preserve">LT6. DESARROLLO INTEGRAL RURAL PARA LA EQUIDAD </v>
      </c>
      <c r="C658" s="220" t="str">
        <f>[4]LA!F$28</f>
        <v>LA604. CIENCIA TECNOLOGÍA E INNOVACIÓN EN EL VALLE RURAL</v>
      </c>
      <c r="D658" s="220" t="str">
        <f>[4]Pg!$F$68</f>
        <v>Pg60402. Transformación Digital en el Campo Vallecaucano</v>
      </c>
      <c r="E658" s="220" t="s">
        <v>5188</v>
      </c>
      <c r="F658" s="220" t="s">
        <v>5348</v>
      </c>
      <c r="G658" s="220" t="s">
        <v>1152</v>
      </c>
      <c r="H658" s="220" t="s">
        <v>5034</v>
      </c>
      <c r="I658" s="220" t="s">
        <v>94</v>
      </c>
      <c r="J658" s="220"/>
      <c r="K658" s="220" t="s">
        <v>85</v>
      </c>
      <c r="L658" s="221">
        <v>50</v>
      </c>
      <c r="M658" s="221">
        <v>2019</v>
      </c>
      <c r="N658" s="221">
        <v>100</v>
      </c>
      <c r="O658" s="221">
        <v>60</v>
      </c>
      <c r="P658" s="221">
        <v>73</v>
      </c>
      <c r="Q658" s="221">
        <v>86</v>
      </c>
      <c r="R658" s="222">
        <v>100</v>
      </c>
      <c r="S658" s="223">
        <f t="shared" si="66"/>
        <v>1512032032</v>
      </c>
      <c r="T658" s="223">
        <f t="shared" si="64"/>
        <v>0</v>
      </c>
      <c r="U658" s="223">
        <v>0</v>
      </c>
      <c r="V658" s="223">
        <v>0</v>
      </c>
      <c r="W658" s="223"/>
      <c r="X658" s="223">
        <v>0</v>
      </c>
      <c r="Y658" s="223"/>
      <c r="Z658" s="223"/>
      <c r="AA658" s="223"/>
      <c r="AB658" s="223">
        <v>0</v>
      </c>
      <c r="AC658" s="223"/>
      <c r="AD658" s="223">
        <f t="shared" si="63"/>
        <v>502000000</v>
      </c>
      <c r="AE658" s="223">
        <v>103916495</v>
      </c>
      <c r="AF658" s="223">
        <v>0</v>
      </c>
      <c r="AG658" s="223">
        <v>0</v>
      </c>
      <c r="AH658" s="223">
        <v>0</v>
      </c>
      <c r="AI658" s="223"/>
      <c r="AJ658" s="223"/>
      <c r="AK658" s="223"/>
      <c r="AL658" s="223">
        <v>398083505</v>
      </c>
      <c r="AM658" s="223"/>
      <c r="AN658" s="223">
        <f t="shared" si="65"/>
        <v>504008000</v>
      </c>
      <c r="AO658" s="223">
        <v>111190649</v>
      </c>
      <c r="AP658" s="223">
        <v>0</v>
      </c>
      <c r="AQ658" s="223">
        <v>0</v>
      </c>
      <c r="AR658" s="223">
        <v>0</v>
      </c>
      <c r="AS658" s="223"/>
      <c r="AT658" s="223"/>
      <c r="AU658" s="223"/>
      <c r="AV658" s="223">
        <v>392817351</v>
      </c>
      <c r="AW658" s="223"/>
      <c r="AX658" s="223">
        <f t="shared" si="62"/>
        <v>506024032</v>
      </c>
      <c r="AY658" s="223">
        <v>122309714</v>
      </c>
      <c r="AZ658" s="223"/>
      <c r="BA658" s="223">
        <v>0</v>
      </c>
      <c r="BB658" s="223">
        <v>0</v>
      </c>
      <c r="BC658" s="223"/>
      <c r="BD658" s="223"/>
      <c r="BE658" s="223"/>
      <c r="BF658" s="223">
        <v>383714318</v>
      </c>
      <c r="BG658" s="223"/>
    </row>
    <row r="659" spans="1:59" s="234" customFormat="1" ht="65" hidden="1" x14ac:dyDescent="0.3">
      <c r="A659" s="213">
        <v>656</v>
      </c>
      <c r="B659" s="230" t="str">
        <f>[4]LT!E$8</f>
        <v xml:space="preserve">LT6. DESARROLLO INTEGRAL RURAL PARA LA EQUIDAD </v>
      </c>
      <c r="C659" s="220" t="str">
        <f>[4]LA!F$28</f>
        <v>LA604. CIENCIA TECNOLOGÍA E INNOVACIÓN EN EL VALLE RURAL</v>
      </c>
      <c r="D659" s="220" t="str">
        <f>[4]Pg!$F$68</f>
        <v>Pg60402. Transformación Digital en el Campo Vallecaucano</v>
      </c>
      <c r="E659" s="220" t="s">
        <v>5188</v>
      </c>
      <c r="F659" s="220" t="s">
        <v>5348</v>
      </c>
      <c r="G659" s="220" t="s">
        <v>1153</v>
      </c>
      <c r="H659" s="220" t="s">
        <v>5035</v>
      </c>
      <c r="I659" s="220" t="s">
        <v>94</v>
      </c>
      <c r="J659" s="220"/>
      <c r="K659" s="220" t="s">
        <v>298</v>
      </c>
      <c r="L659" s="221">
        <v>127</v>
      </c>
      <c r="M659" s="221">
        <v>2019</v>
      </c>
      <c r="N659" s="221">
        <v>127</v>
      </c>
      <c r="O659" s="221">
        <v>127</v>
      </c>
      <c r="P659" s="221">
        <v>127</v>
      </c>
      <c r="Q659" s="221">
        <v>127</v>
      </c>
      <c r="R659" s="222">
        <v>127</v>
      </c>
      <c r="S659" s="223">
        <f t="shared" si="66"/>
        <v>1512000000</v>
      </c>
      <c r="T659" s="223">
        <f t="shared" si="64"/>
        <v>900000000</v>
      </c>
      <c r="U659" s="223">
        <v>243440000</v>
      </c>
      <c r="V659" s="223">
        <v>656560000</v>
      </c>
      <c r="W659" s="223"/>
      <c r="X659" s="223">
        <v>0</v>
      </c>
      <c r="Y659" s="223"/>
      <c r="Z659" s="223"/>
      <c r="AA659" s="223"/>
      <c r="AB659" s="223">
        <v>0</v>
      </c>
      <c r="AC659" s="223"/>
      <c r="AD659" s="223">
        <f t="shared" si="63"/>
        <v>202000000</v>
      </c>
      <c r="AE659" s="223">
        <v>41815004</v>
      </c>
      <c r="AF659" s="223">
        <v>0</v>
      </c>
      <c r="AG659" s="223">
        <v>0</v>
      </c>
      <c r="AH659" s="223">
        <v>0</v>
      </c>
      <c r="AI659" s="223"/>
      <c r="AJ659" s="223"/>
      <c r="AK659" s="223"/>
      <c r="AL659" s="223">
        <v>160184996</v>
      </c>
      <c r="AM659" s="223"/>
      <c r="AN659" s="223">
        <f t="shared" si="65"/>
        <v>204000000</v>
      </c>
      <c r="AO659" s="223">
        <v>44742054</v>
      </c>
      <c r="AP659" s="223">
        <v>0</v>
      </c>
      <c r="AQ659" s="223">
        <v>0</v>
      </c>
      <c r="AR659" s="223">
        <v>0</v>
      </c>
      <c r="AS659" s="223"/>
      <c r="AT659" s="223"/>
      <c r="AU659" s="223"/>
      <c r="AV659" s="223">
        <v>159257946</v>
      </c>
      <c r="AW659" s="223"/>
      <c r="AX659" s="223">
        <f t="shared" si="62"/>
        <v>206000000</v>
      </c>
      <c r="AY659" s="223">
        <v>49216259</v>
      </c>
      <c r="AZ659" s="223"/>
      <c r="BA659" s="223">
        <v>0</v>
      </c>
      <c r="BB659" s="223">
        <v>0</v>
      </c>
      <c r="BC659" s="223"/>
      <c r="BD659" s="223"/>
      <c r="BE659" s="223"/>
      <c r="BF659" s="223">
        <v>156783741</v>
      </c>
      <c r="BG659" s="223"/>
    </row>
    <row r="660" spans="1:59" s="234" customFormat="1" ht="52" hidden="1" x14ac:dyDescent="0.3">
      <c r="A660" s="213">
        <v>657</v>
      </c>
      <c r="B660" s="230" t="str">
        <f>[4]LT!E$8</f>
        <v xml:space="preserve">LT6. DESARROLLO INTEGRAL RURAL PARA LA EQUIDAD </v>
      </c>
      <c r="C660" s="220" t="str">
        <f>[4]LA!F$28</f>
        <v>LA604. CIENCIA TECNOLOGÍA E INNOVACIÓN EN EL VALLE RURAL</v>
      </c>
      <c r="D660" s="220" t="str">
        <f>[4]Pg!$F$68</f>
        <v>Pg60402. Transformación Digital en el Campo Vallecaucano</v>
      </c>
      <c r="E660" s="220" t="s">
        <v>5188</v>
      </c>
      <c r="F660" s="220" t="s">
        <v>5348</v>
      </c>
      <c r="G660" s="220" t="s">
        <v>1155</v>
      </c>
      <c r="H660" s="220" t="s">
        <v>5036</v>
      </c>
      <c r="I660" s="220" t="s">
        <v>94</v>
      </c>
      <c r="J660" s="220"/>
      <c r="K660" s="220" t="s">
        <v>85</v>
      </c>
      <c r="L660" s="221">
        <v>20</v>
      </c>
      <c r="M660" s="221">
        <v>2019</v>
      </c>
      <c r="N660" s="221">
        <v>50</v>
      </c>
      <c r="O660" s="221">
        <v>25</v>
      </c>
      <c r="P660" s="221">
        <v>30</v>
      </c>
      <c r="Q660" s="221">
        <v>40</v>
      </c>
      <c r="R660" s="222">
        <v>50</v>
      </c>
      <c r="S660" s="223">
        <f t="shared" si="66"/>
        <v>900000000</v>
      </c>
      <c r="T660" s="223">
        <f t="shared" si="64"/>
        <v>0</v>
      </c>
      <c r="U660" s="223">
        <v>0</v>
      </c>
      <c r="V660" s="223">
        <v>0</v>
      </c>
      <c r="W660" s="223"/>
      <c r="X660" s="223">
        <v>0</v>
      </c>
      <c r="Y660" s="223"/>
      <c r="Z660" s="223"/>
      <c r="AA660" s="223"/>
      <c r="AB660" s="223">
        <v>0</v>
      </c>
      <c r="AC660" s="223"/>
      <c r="AD660" s="223">
        <f t="shared" si="63"/>
        <v>250000000</v>
      </c>
      <c r="AE660" s="223">
        <v>51751242</v>
      </c>
      <c r="AF660" s="223">
        <v>0</v>
      </c>
      <c r="AG660" s="223">
        <v>0</v>
      </c>
      <c r="AH660" s="223">
        <v>0</v>
      </c>
      <c r="AI660" s="223"/>
      <c r="AJ660" s="223"/>
      <c r="AK660" s="223"/>
      <c r="AL660" s="223">
        <v>198248758</v>
      </c>
      <c r="AM660" s="223"/>
      <c r="AN660" s="223">
        <f t="shared" si="65"/>
        <v>300000000</v>
      </c>
      <c r="AO660" s="223">
        <v>55373829</v>
      </c>
      <c r="AP660" s="223">
        <v>0</v>
      </c>
      <c r="AQ660" s="223">
        <v>0</v>
      </c>
      <c r="AR660" s="223">
        <v>0</v>
      </c>
      <c r="AS660" s="223"/>
      <c r="AT660" s="223"/>
      <c r="AU660" s="223"/>
      <c r="AV660" s="223">
        <v>244626171</v>
      </c>
      <c r="AW660" s="223"/>
      <c r="AX660" s="223">
        <f t="shared" ref="AX660:AX690" si="67">SUM(AY660:BG660)</f>
        <v>350000000</v>
      </c>
      <c r="AY660" s="223">
        <v>60911212</v>
      </c>
      <c r="AZ660" s="223"/>
      <c r="BA660" s="223">
        <v>0</v>
      </c>
      <c r="BB660" s="223">
        <v>0</v>
      </c>
      <c r="BC660" s="223"/>
      <c r="BD660" s="223"/>
      <c r="BE660" s="223"/>
      <c r="BF660" s="223">
        <v>289088788</v>
      </c>
      <c r="BG660" s="223"/>
    </row>
    <row r="661" spans="1:59" s="234" customFormat="1" ht="52" hidden="1" x14ac:dyDescent="0.3">
      <c r="A661" s="213">
        <v>658</v>
      </c>
      <c r="B661" s="230" t="str">
        <f>[4]LT!E$8</f>
        <v xml:space="preserve">LT6. DESARROLLO INTEGRAL RURAL PARA LA EQUIDAD </v>
      </c>
      <c r="C661" s="220" t="str">
        <f>[4]LA!F$28</f>
        <v>LA604. CIENCIA TECNOLOGÍA E INNOVACIÓN EN EL VALLE RURAL</v>
      </c>
      <c r="D661" s="220" t="str">
        <f>[4]Pg!$F$68</f>
        <v>Pg60402. Transformación Digital en el Campo Vallecaucano</v>
      </c>
      <c r="E661" s="220" t="s">
        <v>5188</v>
      </c>
      <c r="F661" s="220" t="s">
        <v>5348</v>
      </c>
      <c r="G661" s="220" t="s">
        <v>1157</v>
      </c>
      <c r="H661" s="220" t="s">
        <v>5037</v>
      </c>
      <c r="I661" s="220" t="s">
        <v>94</v>
      </c>
      <c r="J661" s="220"/>
      <c r="K661" s="220" t="s">
        <v>85</v>
      </c>
      <c r="L661" s="221">
        <v>70</v>
      </c>
      <c r="M661" s="221">
        <v>2019</v>
      </c>
      <c r="N661" s="221">
        <v>100</v>
      </c>
      <c r="O661" s="221">
        <v>75</v>
      </c>
      <c r="P661" s="221">
        <v>80</v>
      </c>
      <c r="Q661" s="221">
        <v>90</v>
      </c>
      <c r="R661" s="222">
        <v>100</v>
      </c>
      <c r="S661" s="223">
        <f t="shared" si="66"/>
        <v>600000000</v>
      </c>
      <c r="T661" s="223">
        <f t="shared" si="64"/>
        <v>0</v>
      </c>
      <c r="U661" s="223">
        <v>0</v>
      </c>
      <c r="V661" s="223">
        <v>0</v>
      </c>
      <c r="W661" s="223"/>
      <c r="X661" s="223">
        <v>0</v>
      </c>
      <c r="Y661" s="223"/>
      <c r="Z661" s="223"/>
      <c r="AA661" s="223"/>
      <c r="AB661" s="223">
        <v>0</v>
      </c>
      <c r="AC661" s="223"/>
      <c r="AD661" s="223">
        <f t="shared" si="63"/>
        <v>150000000</v>
      </c>
      <c r="AE661" s="223">
        <v>31050745</v>
      </c>
      <c r="AF661" s="223">
        <v>0</v>
      </c>
      <c r="AG661" s="223">
        <v>0</v>
      </c>
      <c r="AH661" s="223">
        <v>0</v>
      </c>
      <c r="AI661" s="223"/>
      <c r="AJ661" s="223"/>
      <c r="AK661" s="223"/>
      <c r="AL661" s="223">
        <v>118949255</v>
      </c>
      <c r="AM661" s="223"/>
      <c r="AN661" s="223">
        <f t="shared" si="65"/>
        <v>200000000</v>
      </c>
      <c r="AO661" s="223">
        <v>33224298</v>
      </c>
      <c r="AP661" s="223">
        <v>0</v>
      </c>
      <c r="AQ661" s="223">
        <v>0</v>
      </c>
      <c r="AR661" s="223">
        <v>0</v>
      </c>
      <c r="AS661" s="223"/>
      <c r="AT661" s="223"/>
      <c r="AU661" s="223"/>
      <c r="AV661" s="223">
        <v>166775702</v>
      </c>
      <c r="AW661" s="223"/>
      <c r="AX661" s="223">
        <f t="shared" si="67"/>
        <v>250000000</v>
      </c>
      <c r="AY661" s="223">
        <v>36546727</v>
      </c>
      <c r="AZ661" s="223"/>
      <c r="BA661" s="223">
        <v>0</v>
      </c>
      <c r="BB661" s="223">
        <v>0</v>
      </c>
      <c r="BC661" s="223"/>
      <c r="BD661" s="223"/>
      <c r="BE661" s="223"/>
      <c r="BF661" s="223">
        <v>213453273</v>
      </c>
      <c r="BG661" s="223"/>
    </row>
    <row r="662" spans="1:59" s="234" customFormat="1" ht="64.5" hidden="1" customHeight="1" x14ac:dyDescent="0.3">
      <c r="A662" s="213">
        <v>659</v>
      </c>
      <c r="B662" s="230" t="str">
        <f>[4]LT!E$8</f>
        <v xml:space="preserve">LT6. DESARROLLO INTEGRAL RURAL PARA LA EQUIDAD </v>
      </c>
      <c r="C662" s="220" t="str">
        <f>[4]LA!F$28</f>
        <v>LA604. CIENCIA TECNOLOGÍA E INNOVACIÓN EN EL VALLE RURAL</v>
      </c>
      <c r="D662" s="220" t="str">
        <f>[4]Pg!$F$68</f>
        <v>Pg60402. Transformación Digital en el Campo Vallecaucano</v>
      </c>
      <c r="E662" s="220" t="s">
        <v>5188</v>
      </c>
      <c r="F662" s="220" t="s">
        <v>5348</v>
      </c>
      <c r="G662" s="220" t="s">
        <v>1159</v>
      </c>
      <c r="H662" s="220" t="s">
        <v>5038</v>
      </c>
      <c r="I662" s="220" t="s">
        <v>94</v>
      </c>
      <c r="J662" s="220"/>
      <c r="K662" s="220" t="s">
        <v>85</v>
      </c>
      <c r="L662" s="221">
        <v>10</v>
      </c>
      <c r="M662" s="221">
        <v>2019</v>
      </c>
      <c r="N662" s="221">
        <v>30</v>
      </c>
      <c r="O662" s="221">
        <v>15</v>
      </c>
      <c r="P662" s="221">
        <v>20</v>
      </c>
      <c r="Q662" s="221">
        <v>25</v>
      </c>
      <c r="R662" s="222">
        <v>30</v>
      </c>
      <c r="S662" s="223">
        <f t="shared" si="66"/>
        <v>312000000</v>
      </c>
      <c r="T662" s="223">
        <f t="shared" si="64"/>
        <v>0</v>
      </c>
      <c r="U662" s="223">
        <v>0</v>
      </c>
      <c r="V662" s="223">
        <v>0</v>
      </c>
      <c r="W662" s="223"/>
      <c r="X662" s="223">
        <v>0</v>
      </c>
      <c r="Y662" s="223"/>
      <c r="Z662" s="223"/>
      <c r="AA662" s="223"/>
      <c r="AB662" s="223">
        <v>0</v>
      </c>
      <c r="AC662" s="223"/>
      <c r="AD662" s="223">
        <f t="shared" si="63"/>
        <v>102000000</v>
      </c>
      <c r="AE662" s="223">
        <v>21114507</v>
      </c>
      <c r="AF662" s="223">
        <v>0</v>
      </c>
      <c r="AG662" s="223">
        <v>0</v>
      </c>
      <c r="AH662" s="223">
        <v>0</v>
      </c>
      <c r="AI662" s="223"/>
      <c r="AJ662" s="223"/>
      <c r="AK662" s="223"/>
      <c r="AL662" s="223">
        <v>80885493</v>
      </c>
      <c r="AM662" s="223"/>
      <c r="AN662" s="223">
        <f t="shared" si="65"/>
        <v>104000000</v>
      </c>
      <c r="AO662" s="223">
        <v>22592522</v>
      </c>
      <c r="AP662" s="223">
        <v>0</v>
      </c>
      <c r="AQ662" s="223">
        <v>0</v>
      </c>
      <c r="AR662" s="223">
        <v>0</v>
      </c>
      <c r="AS662" s="223"/>
      <c r="AT662" s="223"/>
      <c r="AU662" s="223"/>
      <c r="AV662" s="223">
        <v>81407478</v>
      </c>
      <c r="AW662" s="223"/>
      <c r="AX662" s="223">
        <f t="shared" si="67"/>
        <v>106000000</v>
      </c>
      <c r="AY662" s="223">
        <v>24851775</v>
      </c>
      <c r="AZ662" s="223"/>
      <c r="BA662" s="223">
        <v>0</v>
      </c>
      <c r="BB662" s="223">
        <v>0</v>
      </c>
      <c r="BC662" s="223"/>
      <c r="BD662" s="223"/>
      <c r="BE662" s="223"/>
      <c r="BF662" s="223">
        <v>81148225</v>
      </c>
      <c r="BG662" s="223"/>
    </row>
    <row r="663" spans="1:59" s="234" customFormat="1" ht="52" hidden="1" x14ac:dyDescent="0.3">
      <c r="A663" s="213">
        <v>660</v>
      </c>
      <c r="B663" s="230" t="str">
        <f>[4]LT!E$8</f>
        <v xml:space="preserve">LT6. DESARROLLO INTEGRAL RURAL PARA LA EQUIDAD </v>
      </c>
      <c r="C663" s="220" t="str">
        <f>[4]LA!F$28</f>
        <v>LA604. CIENCIA TECNOLOGÍA E INNOVACIÓN EN EL VALLE RURAL</v>
      </c>
      <c r="D663" s="220" t="str">
        <f>[4]Pg!$F$68</f>
        <v>Pg60402. Transformación Digital en el Campo Vallecaucano</v>
      </c>
      <c r="E663" s="220" t="s">
        <v>5188</v>
      </c>
      <c r="F663" s="220" t="s">
        <v>5348</v>
      </c>
      <c r="G663" s="220" t="s">
        <v>1161</v>
      </c>
      <c r="H663" s="220" t="s">
        <v>5039</v>
      </c>
      <c r="I663" s="220" t="s">
        <v>94</v>
      </c>
      <c r="J663" s="220"/>
      <c r="K663" s="220" t="s">
        <v>85</v>
      </c>
      <c r="L663" s="221">
        <v>5</v>
      </c>
      <c r="M663" s="221">
        <v>2019</v>
      </c>
      <c r="N663" s="221">
        <v>25</v>
      </c>
      <c r="O663" s="221">
        <v>10</v>
      </c>
      <c r="P663" s="221">
        <v>15</v>
      </c>
      <c r="Q663" s="221">
        <v>20</v>
      </c>
      <c r="R663" s="222">
        <v>25</v>
      </c>
      <c r="S663" s="223">
        <f t="shared" si="66"/>
        <v>600000000</v>
      </c>
      <c r="T663" s="223">
        <f t="shared" si="64"/>
        <v>0</v>
      </c>
      <c r="U663" s="223">
        <v>0</v>
      </c>
      <c r="V663" s="223">
        <v>0</v>
      </c>
      <c r="W663" s="223"/>
      <c r="X663" s="223">
        <v>0</v>
      </c>
      <c r="Y663" s="223"/>
      <c r="Z663" s="223"/>
      <c r="AA663" s="223"/>
      <c r="AB663" s="223">
        <v>0</v>
      </c>
      <c r="AC663" s="223"/>
      <c r="AD663" s="223">
        <f t="shared" si="63"/>
        <v>150000000</v>
      </c>
      <c r="AE663" s="223">
        <v>31050745</v>
      </c>
      <c r="AF663" s="223">
        <v>0</v>
      </c>
      <c r="AG663" s="223">
        <v>0</v>
      </c>
      <c r="AH663" s="223">
        <v>0</v>
      </c>
      <c r="AI663" s="223"/>
      <c r="AJ663" s="223"/>
      <c r="AK663" s="223"/>
      <c r="AL663" s="223">
        <v>118949255</v>
      </c>
      <c r="AM663" s="223"/>
      <c r="AN663" s="223">
        <f t="shared" si="65"/>
        <v>200000000</v>
      </c>
      <c r="AO663" s="223">
        <v>33224298</v>
      </c>
      <c r="AP663" s="223">
        <v>0</v>
      </c>
      <c r="AQ663" s="223">
        <v>0</v>
      </c>
      <c r="AR663" s="223">
        <v>0</v>
      </c>
      <c r="AS663" s="223"/>
      <c r="AT663" s="223"/>
      <c r="AU663" s="223"/>
      <c r="AV663" s="223">
        <v>166775702</v>
      </c>
      <c r="AW663" s="223"/>
      <c r="AX663" s="223">
        <f t="shared" si="67"/>
        <v>250000000</v>
      </c>
      <c r="AY663" s="223">
        <v>36546727</v>
      </c>
      <c r="AZ663" s="223"/>
      <c r="BA663" s="223">
        <v>0</v>
      </c>
      <c r="BB663" s="223">
        <v>0</v>
      </c>
      <c r="BC663" s="223"/>
      <c r="BD663" s="223"/>
      <c r="BE663" s="223"/>
      <c r="BF663" s="223">
        <v>213453273</v>
      </c>
      <c r="BG663" s="223"/>
    </row>
    <row r="664" spans="1:59" s="234" customFormat="1" ht="52" hidden="1" x14ac:dyDescent="0.3">
      <c r="A664" s="213">
        <v>661</v>
      </c>
      <c r="B664" s="230" t="str">
        <f>[4]LT!E$8</f>
        <v xml:space="preserve">LT6. DESARROLLO INTEGRAL RURAL PARA LA EQUIDAD </v>
      </c>
      <c r="C664" s="220" t="str">
        <f>[4]LA!F$28</f>
        <v>LA604. CIENCIA TECNOLOGÍA E INNOVACIÓN EN EL VALLE RURAL</v>
      </c>
      <c r="D664" s="220" t="str">
        <f>[4]Pg!$F$68</f>
        <v>Pg60402. Transformación Digital en el Campo Vallecaucano</v>
      </c>
      <c r="E664" s="220" t="s">
        <v>5188</v>
      </c>
      <c r="F664" s="220" t="s">
        <v>5348</v>
      </c>
      <c r="G664" s="215" t="s">
        <v>1163</v>
      </c>
      <c r="H664" s="220" t="s">
        <v>5040</v>
      </c>
      <c r="I664" s="220" t="s">
        <v>317</v>
      </c>
      <c r="J664" s="220"/>
      <c r="K664" s="220" t="s">
        <v>85</v>
      </c>
      <c r="L664" s="221">
        <v>0</v>
      </c>
      <c r="M664" s="221">
        <v>2019</v>
      </c>
      <c r="N664" s="221">
        <v>1</v>
      </c>
      <c r="O664" s="221">
        <v>0</v>
      </c>
      <c r="P664" s="221">
        <v>1</v>
      </c>
      <c r="Q664" s="221">
        <v>1</v>
      </c>
      <c r="R664" s="222">
        <v>1</v>
      </c>
      <c r="S664" s="223">
        <f t="shared" si="66"/>
        <v>1248735644</v>
      </c>
      <c r="T664" s="223">
        <f t="shared" si="64"/>
        <v>0</v>
      </c>
      <c r="U664" s="223"/>
      <c r="V664" s="223"/>
      <c r="W664" s="223"/>
      <c r="X664" s="223"/>
      <c r="Y664" s="223"/>
      <c r="Z664" s="223"/>
      <c r="AA664" s="223"/>
      <c r="AB664" s="223"/>
      <c r="AC664" s="223"/>
      <c r="AD664" s="223">
        <f t="shared" si="63"/>
        <v>400000000</v>
      </c>
      <c r="AE664" s="223"/>
      <c r="AF664" s="223"/>
      <c r="AG664" s="223"/>
      <c r="AH664" s="223"/>
      <c r="AI664" s="223"/>
      <c r="AJ664" s="223"/>
      <c r="AK664" s="223"/>
      <c r="AL664" s="223">
        <v>400000000</v>
      </c>
      <c r="AM664" s="223"/>
      <c r="AN664" s="223">
        <f t="shared" si="65"/>
        <v>405917047</v>
      </c>
      <c r="AO664" s="223"/>
      <c r="AP664" s="223"/>
      <c r="AQ664" s="223"/>
      <c r="AR664" s="223"/>
      <c r="AS664" s="223"/>
      <c r="AT664" s="223"/>
      <c r="AU664" s="223"/>
      <c r="AV664" s="223">
        <v>405917047</v>
      </c>
      <c r="AW664" s="223"/>
      <c r="AX664" s="223">
        <f t="shared" si="67"/>
        <v>442818597</v>
      </c>
      <c r="AY664" s="223"/>
      <c r="AZ664" s="223"/>
      <c r="BA664" s="223"/>
      <c r="BB664" s="223"/>
      <c r="BC664" s="223"/>
      <c r="BD664" s="223"/>
      <c r="BE664" s="223"/>
      <c r="BF664" s="223">
        <v>442818597</v>
      </c>
      <c r="BG664" s="223"/>
    </row>
    <row r="665" spans="1:59" s="234" customFormat="1" ht="52" hidden="1" x14ac:dyDescent="0.3">
      <c r="A665" s="213">
        <v>662</v>
      </c>
      <c r="B665" s="230" t="str">
        <f>[4]LT!E$8</f>
        <v xml:space="preserve">LT6. DESARROLLO INTEGRAL RURAL PARA LA EQUIDAD </v>
      </c>
      <c r="C665" s="220" t="str">
        <f>[4]LA!F$28</f>
        <v>LA604. CIENCIA TECNOLOGÍA E INNOVACIÓN EN EL VALLE RURAL</v>
      </c>
      <c r="D665" s="220" t="str">
        <f>[4]Pg!$F$68</f>
        <v>Pg60402. Transformación Digital en el Campo Vallecaucano</v>
      </c>
      <c r="E665" s="220" t="s">
        <v>5188</v>
      </c>
      <c r="F665" s="220" t="s">
        <v>5349</v>
      </c>
      <c r="G665" s="215" t="s">
        <v>1166</v>
      </c>
      <c r="H665" s="220" t="s">
        <v>5041</v>
      </c>
      <c r="I665" s="220" t="s">
        <v>317</v>
      </c>
      <c r="J665" s="220"/>
      <c r="K665" s="220" t="s">
        <v>85</v>
      </c>
      <c r="L665" s="221">
        <v>0</v>
      </c>
      <c r="M665" s="221">
        <v>2019</v>
      </c>
      <c r="N665" s="221">
        <v>2</v>
      </c>
      <c r="O665" s="221">
        <v>0</v>
      </c>
      <c r="P665" s="221">
        <v>1</v>
      </c>
      <c r="Q665" s="221">
        <v>2</v>
      </c>
      <c r="R665" s="222">
        <v>2</v>
      </c>
      <c r="S665" s="223">
        <f t="shared" si="66"/>
        <v>2400000000</v>
      </c>
      <c r="T665" s="223">
        <f t="shared" si="64"/>
        <v>0</v>
      </c>
      <c r="U665" s="223"/>
      <c r="V665" s="223"/>
      <c r="W665" s="223"/>
      <c r="X665" s="223"/>
      <c r="Y665" s="223"/>
      <c r="Z665" s="223"/>
      <c r="AA665" s="223"/>
      <c r="AB665" s="223"/>
      <c r="AC665" s="223"/>
      <c r="AD665" s="223">
        <f t="shared" si="63"/>
        <v>1300000000</v>
      </c>
      <c r="AE665" s="223"/>
      <c r="AF665" s="223">
        <v>300000000</v>
      </c>
      <c r="AG665" s="223"/>
      <c r="AH665" s="223"/>
      <c r="AI665" s="223"/>
      <c r="AJ665" s="223"/>
      <c r="AK665" s="223"/>
      <c r="AL665" s="223">
        <v>1000000000</v>
      </c>
      <c r="AM665" s="223"/>
      <c r="AN665" s="223">
        <f t="shared" si="65"/>
        <v>1100000000</v>
      </c>
      <c r="AO665" s="223"/>
      <c r="AP665" s="223">
        <v>100000000</v>
      </c>
      <c r="AQ665" s="223"/>
      <c r="AR665" s="223"/>
      <c r="AS665" s="223"/>
      <c r="AT665" s="223"/>
      <c r="AU665" s="223"/>
      <c r="AV665" s="223">
        <v>1000000000</v>
      </c>
      <c r="AW665" s="223"/>
      <c r="AX665" s="223">
        <f t="shared" si="67"/>
        <v>0</v>
      </c>
      <c r="AY665" s="223"/>
      <c r="AZ665" s="223"/>
      <c r="BA665" s="223"/>
      <c r="BB665" s="223"/>
      <c r="BC665" s="223"/>
      <c r="BD665" s="223"/>
      <c r="BE665" s="223"/>
      <c r="BF665" s="223">
        <v>0</v>
      </c>
      <c r="BG665" s="223"/>
    </row>
    <row r="666" spans="1:59" s="234" customFormat="1" ht="39" hidden="1" x14ac:dyDescent="0.3">
      <c r="A666" s="213">
        <v>663</v>
      </c>
      <c r="B666" s="230" t="str">
        <f>[4]LT!E$8</f>
        <v xml:space="preserve">LT6. DESARROLLO INTEGRAL RURAL PARA LA EQUIDAD </v>
      </c>
      <c r="C666" s="220" t="str">
        <f>[4]LA!F$29</f>
        <v>LA605. PLAN DE DESARROLLO INTEGRAL INDÍGENA</v>
      </c>
      <c r="D666" s="220" t="str">
        <f>[4]Pg!$F$69</f>
        <v>Pg60501. Territorio, Ambiente y Propiedad Intelectual</v>
      </c>
      <c r="E666" s="220" t="s">
        <v>5189</v>
      </c>
      <c r="F666" s="220" t="s">
        <v>5350</v>
      </c>
      <c r="G666" s="283" t="s">
        <v>1584</v>
      </c>
      <c r="H666" s="220" t="s">
        <v>5042</v>
      </c>
      <c r="I666" s="220" t="s">
        <v>322</v>
      </c>
      <c r="J666" s="220" t="s">
        <v>5387</v>
      </c>
      <c r="K666" s="220" t="s">
        <v>85</v>
      </c>
      <c r="L666" s="221">
        <v>0</v>
      </c>
      <c r="M666" s="221">
        <v>2019</v>
      </c>
      <c r="N666" s="221">
        <v>108</v>
      </c>
      <c r="O666" s="221">
        <v>108</v>
      </c>
      <c r="P666" s="221">
        <v>108</v>
      </c>
      <c r="Q666" s="221">
        <v>108</v>
      </c>
      <c r="R666" s="222">
        <v>108</v>
      </c>
      <c r="S666" s="223">
        <f t="shared" si="66"/>
        <v>436000000</v>
      </c>
      <c r="T666" s="223">
        <f t="shared" si="64"/>
        <v>200000000</v>
      </c>
      <c r="U666" s="223">
        <v>200000000</v>
      </c>
      <c r="V666" s="223"/>
      <c r="W666" s="223"/>
      <c r="X666" s="223"/>
      <c r="Y666" s="223"/>
      <c r="Z666" s="223"/>
      <c r="AA666" s="223"/>
      <c r="AB666" s="223"/>
      <c r="AC666" s="223"/>
      <c r="AD666" s="223">
        <f t="shared" si="63"/>
        <v>236000000</v>
      </c>
      <c r="AE666" s="223">
        <v>236000000</v>
      </c>
      <c r="AF666" s="223"/>
      <c r="AG666" s="223"/>
      <c r="AH666" s="223"/>
      <c r="AI666" s="223"/>
      <c r="AJ666" s="223"/>
      <c r="AK666" s="223"/>
      <c r="AL666" s="223"/>
      <c r="AM666" s="223"/>
      <c r="AN666" s="223">
        <f t="shared" si="65"/>
        <v>0</v>
      </c>
      <c r="AO666" s="223"/>
      <c r="AP666" s="223"/>
      <c r="AQ666" s="223"/>
      <c r="AR666" s="223"/>
      <c r="AS666" s="223"/>
      <c r="AT666" s="223"/>
      <c r="AU666" s="223"/>
      <c r="AV666" s="223"/>
      <c r="AW666" s="223"/>
      <c r="AX666" s="223">
        <f t="shared" si="67"/>
        <v>0</v>
      </c>
      <c r="AY666" s="223"/>
      <c r="AZ666" s="223"/>
      <c r="BA666" s="223"/>
      <c r="BB666" s="223"/>
      <c r="BC666" s="223"/>
      <c r="BD666" s="223"/>
      <c r="BE666" s="223"/>
      <c r="BF666" s="223"/>
      <c r="BG666" s="223"/>
    </row>
    <row r="667" spans="1:59" s="234" customFormat="1" ht="84.75" hidden="1" customHeight="1" x14ac:dyDescent="0.3">
      <c r="A667" s="213">
        <v>664</v>
      </c>
      <c r="B667" s="230" t="str">
        <f>[4]LT!E$8</f>
        <v xml:space="preserve">LT6. DESARROLLO INTEGRAL RURAL PARA LA EQUIDAD </v>
      </c>
      <c r="C667" s="220" t="str">
        <f>[4]LA!F$29</f>
        <v>LA605. PLAN DE DESARROLLO INTEGRAL INDÍGENA</v>
      </c>
      <c r="D667" s="220" t="str">
        <f>[4]Pg!$F$69</f>
        <v>Pg60501. Territorio, Ambiente y Propiedad Intelectual</v>
      </c>
      <c r="E667" s="220" t="s">
        <v>5189</v>
      </c>
      <c r="F667" s="220" t="s">
        <v>5351</v>
      </c>
      <c r="G667" s="220" t="s">
        <v>1774</v>
      </c>
      <c r="H667" s="220" t="s">
        <v>5043</v>
      </c>
      <c r="I667" s="220" t="s">
        <v>130</v>
      </c>
      <c r="J667" s="220"/>
      <c r="K667" s="220" t="s">
        <v>85</v>
      </c>
      <c r="L667" s="221">
        <v>3</v>
      </c>
      <c r="M667" s="221">
        <v>2019</v>
      </c>
      <c r="N667" s="284">
        <v>6</v>
      </c>
      <c r="O667" s="221">
        <v>3</v>
      </c>
      <c r="P667" s="221">
        <v>4</v>
      </c>
      <c r="Q667" s="221">
        <v>5</v>
      </c>
      <c r="R667" s="222">
        <v>6</v>
      </c>
      <c r="S667" s="223">
        <f t="shared" si="66"/>
        <v>7200000000</v>
      </c>
      <c r="T667" s="223">
        <f t="shared" si="64"/>
        <v>1800000000</v>
      </c>
      <c r="U667" s="223">
        <v>1800000000</v>
      </c>
      <c r="V667" s="223"/>
      <c r="W667" s="223"/>
      <c r="X667" s="223"/>
      <c r="Y667" s="223"/>
      <c r="Z667" s="223"/>
      <c r="AA667" s="223"/>
      <c r="AB667" s="223"/>
      <c r="AC667" s="223"/>
      <c r="AD667" s="223">
        <f t="shared" si="63"/>
        <v>1800000000</v>
      </c>
      <c r="AE667" s="223">
        <v>1800000000</v>
      </c>
      <c r="AF667" s="223"/>
      <c r="AG667" s="223"/>
      <c r="AH667" s="223"/>
      <c r="AI667" s="223"/>
      <c r="AJ667" s="223"/>
      <c r="AK667" s="223"/>
      <c r="AL667" s="223"/>
      <c r="AM667" s="223"/>
      <c r="AN667" s="223">
        <f t="shared" si="65"/>
        <v>1800000000</v>
      </c>
      <c r="AO667" s="223">
        <v>1800000000</v>
      </c>
      <c r="AP667" s="223"/>
      <c r="AQ667" s="223"/>
      <c r="AR667" s="223"/>
      <c r="AS667" s="223"/>
      <c r="AT667" s="223"/>
      <c r="AU667" s="223"/>
      <c r="AV667" s="223"/>
      <c r="AW667" s="223"/>
      <c r="AX667" s="223">
        <f t="shared" si="67"/>
        <v>1800000000</v>
      </c>
      <c r="AY667" s="223">
        <v>1800000000</v>
      </c>
      <c r="AZ667" s="223"/>
      <c r="BA667" s="223"/>
      <c r="BB667" s="223"/>
      <c r="BC667" s="223"/>
      <c r="BD667" s="223"/>
      <c r="BE667" s="223"/>
      <c r="BF667" s="223"/>
      <c r="BG667" s="223"/>
    </row>
    <row r="668" spans="1:59" s="234" customFormat="1" ht="79.5" hidden="1" customHeight="1" x14ac:dyDescent="0.3">
      <c r="A668" s="213">
        <v>665</v>
      </c>
      <c r="B668" s="230" t="str">
        <f>[4]LT!E$8</f>
        <v xml:space="preserve">LT6. DESARROLLO INTEGRAL RURAL PARA LA EQUIDAD </v>
      </c>
      <c r="C668" s="220" t="str">
        <f>[4]LA!F$29</f>
        <v>LA605. PLAN DE DESARROLLO INTEGRAL INDÍGENA</v>
      </c>
      <c r="D668" s="220" t="str">
        <f>[4]Pg!$F$69</f>
        <v>Pg60501. Territorio, Ambiente y Propiedad Intelectual</v>
      </c>
      <c r="E668" s="220" t="s">
        <v>5189</v>
      </c>
      <c r="F668" s="220" t="s">
        <v>5351</v>
      </c>
      <c r="G668" s="220" t="s">
        <v>1777</v>
      </c>
      <c r="H668" s="220" t="s">
        <v>5044</v>
      </c>
      <c r="I668" s="220" t="s">
        <v>130</v>
      </c>
      <c r="J668" s="220"/>
      <c r="K668" s="220" t="s">
        <v>85</v>
      </c>
      <c r="L668" s="221">
        <v>32</v>
      </c>
      <c r="M668" s="221">
        <v>2019</v>
      </c>
      <c r="N668" s="221">
        <v>33</v>
      </c>
      <c r="O668" s="221">
        <v>33</v>
      </c>
      <c r="P668" s="221">
        <v>33</v>
      </c>
      <c r="Q668" s="221">
        <v>33</v>
      </c>
      <c r="R668" s="222">
        <v>33</v>
      </c>
      <c r="S668" s="223">
        <f t="shared" si="66"/>
        <v>750000000</v>
      </c>
      <c r="T668" s="223">
        <f t="shared" si="64"/>
        <v>0</v>
      </c>
      <c r="U668" s="223">
        <v>0</v>
      </c>
      <c r="V668" s="223"/>
      <c r="W668" s="223"/>
      <c r="X668" s="223"/>
      <c r="Y668" s="223"/>
      <c r="Z668" s="223"/>
      <c r="AA668" s="223"/>
      <c r="AB668" s="223"/>
      <c r="AC668" s="223"/>
      <c r="AD668" s="223">
        <f t="shared" si="63"/>
        <v>250000000</v>
      </c>
      <c r="AE668" s="223">
        <v>250000000</v>
      </c>
      <c r="AF668" s="223"/>
      <c r="AG668" s="223"/>
      <c r="AH668" s="223"/>
      <c r="AI668" s="223"/>
      <c r="AJ668" s="223"/>
      <c r="AK668" s="223"/>
      <c r="AL668" s="223"/>
      <c r="AM668" s="223"/>
      <c r="AN668" s="223">
        <f t="shared" si="65"/>
        <v>250000000</v>
      </c>
      <c r="AO668" s="223">
        <v>250000000</v>
      </c>
      <c r="AP668" s="223"/>
      <c r="AQ668" s="223"/>
      <c r="AR668" s="223"/>
      <c r="AS668" s="223"/>
      <c r="AT668" s="223"/>
      <c r="AU668" s="223"/>
      <c r="AV668" s="223"/>
      <c r="AW668" s="223"/>
      <c r="AX668" s="223">
        <f t="shared" si="67"/>
        <v>250000000</v>
      </c>
      <c r="AY668" s="223">
        <v>250000000</v>
      </c>
      <c r="AZ668" s="223"/>
      <c r="BA668" s="223"/>
      <c r="BB668" s="223"/>
      <c r="BC668" s="223"/>
      <c r="BD668" s="223"/>
      <c r="BE668" s="223"/>
      <c r="BF668" s="223"/>
      <c r="BG668" s="223"/>
    </row>
    <row r="669" spans="1:59" s="234" customFormat="1" ht="52" hidden="1" x14ac:dyDescent="0.3">
      <c r="A669" s="213">
        <v>666</v>
      </c>
      <c r="B669" s="230" t="str">
        <f>[4]LT!E$8</f>
        <v xml:space="preserve">LT6. DESARROLLO INTEGRAL RURAL PARA LA EQUIDAD </v>
      </c>
      <c r="C669" s="220" t="str">
        <f>[4]LA!F$29</f>
        <v>LA605. PLAN DE DESARROLLO INTEGRAL INDÍGENA</v>
      </c>
      <c r="D669" s="220" t="str">
        <f>[4]Pg!$F$69</f>
        <v>Pg60501. Territorio, Ambiente y Propiedad Intelectual</v>
      </c>
      <c r="E669" s="220" t="s">
        <v>5189</v>
      </c>
      <c r="F669" s="220" t="s">
        <v>5352</v>
      </c>
      <c r="G669" s="220" t="s">
        <v>1779</v>
      </c>
      <c r="H669" s="220" t="s">
        <v>5045</v>
      </c>
      <c r="I669" s="220" t="s">
        <v>242</v>
      </c>
      <c r="J669" s="220"/>
      <c r="K669" s="220" t="s">
        <v>85</v>
      </c>
      <c r="L669" s="221">
        <v>0</v>
      </c>
      <c r="M669" s="221">
        <v>2019</v>
      </c>
      <c r="N669" s="284">
        <v>89129565</v>
      </c>
      <c r="O669" s="223">
        <v>45000000</v>
      </c>
      <c r="P669" s="223">
        <v>45000000</v>
      </c>
      <c r="Q669" s="223">
        <v>89129565</v>
      </c>
      <c r="R669" s="223">
        <v>89129565</v>
      </c>
      <c r="S669" s="223">
        <f t="shared" si="66"/>
        <v>89129565</v>
      </c>
      <c r="T669" s="223">
        <f t="shared" si="64"/>
        <v>45000000</v>
      </c>
      <c r="U669" s="223">
        <v>45000000</v>
      </c>
      <c r="V669" s="223"/>
      <c r="W669" s="223"/>
      <c r="X669" s="223"/>
      <c r="Y669" s="223"/>
      <c r="Z669" s="223"/>
      <c r="AA669" s="223"/>
      <c r="AB669" s="223"/>
      <c r="AC669" s="223"/>
      <c r="AD669" s="223">
        <f t="shared" si="63"/>
        <v>0</v>
      </c>
      <c r="AE669" s="223"/>
      <c r="AF669" s="223"/>
      <c r="AG669" s="223"/>
      <c r="AH669" s="223"/>
      <c r="AI669" s="223"/>
      <c r="AJ669" s="223"/>
      <c r="AK669" s="223"/>
      <c r="AL669" s="223"/>
      <c r="AM669" s="223"/>
      <c r="AN669" s="223">
        <f t="shared" si="65"/>
        <v>44129565</v>
      </c>
      <c r="AO669" s="223">
        <v>44129565</v>
      </c>
      <c r="AP669" s="223"/>
      <c r="AQ669" s="223"/>
      <c r="AR669" s="223"/>
      <c r="AS669" s="223"/>
      <c r="AT669" s="223"/>
      <c r="AU669" s="223"/>
      <c r="AV669" s="223"/>
      <c r="AW669" s="223"/>
      <c r="AX669" s="223">
        <f t="shared" si="67"/>
        <v>0</v>
      </c>
      <c r="AY669" s="223"/>
      <c r="AZ669" s="223"/>
      <c r="BA669" s="223"/>
      <c r="BB669" s="223"/>
      <c r="BC669" s="223"/>
      <c r="BD669" s="223"/>
      <c r="BE669" s="223"/>
      <c r="BF669" s="223"/>
      <c r="BG669" s="223"/>
    </row>
    <row r="670" spans="1:59" s="234" customFormat="1" ht="52" hidden="1" x14ac:dyDescent="0.3">
      <c r="A670" s="213">
        <v>667</v>
      </c>
      <c r="B670" s="230" t="str">
        <f>[4]LT!E$8</f>
        <v xml:space="preserve">LT6. DESARROLLO INTEGRAL RURAL PARA LA EQUIDAD </v>
      </c>
      <c r="C670" s="220" t="str">
        <f>[4]LA!F$29</f>
        <v>LA605. PLAN DE DESARROLLO INTEGRAL INDÍGENA</v>
      </c>
      <c r="D670" s="220" t="str">
        <f>[4]Pg!$F$69</f>
        <v>Pg60501. Territorio, Ambiente y Propiedad Intelectual</v>
      </c>
      <c r="E670" s="220" t="s">
        <v>5189</v>
      </c>
      <c r="F670" s="220" t="s">
        <v>5352</v>
      </c>
      <c r="G670" s="220" t="s">
        <v>1779</v>
      </c>
      <c r="H670" s="220" t="s">
        <v>5046</v>
      </c>
      <c r="I670" s="220" t="s">
        <v>242</v>
      </c>
      <c r="J670" s="220"/>
      <c r="K670" s="220" t="s">
        <v>85</v>
      </c>
      <c r="L670" s="221">
        <v>0</v>
      </c>
      <c r="M670" s="221">
        <v>2019</v>
      </c>
      <c r="N670" s="221">
        <v>3</v>
      </c>
      <c r="O670" s="221">
        <v>0</v>
      </c>
      <c r="P670" s="221">
        <v>0</v>
      </c>
      <c r="Q670" s="284">
        <v>3</v>
      </c>
      <c r="R670" s="222">
        <v>3</v>
      </c>
      <c r="S670" s="223">
        <f t="shared" si="66"/>
        <v>20000000</v>
      </c>
      <c r="T670" s="223">
        <f t="shared" si="64"/>
        <v>0</v>
      </c>
      <c r="U670" s="223"/>
      <c r="V670" s="223"/>
      <c r="W670" s="223"/>
      <c r="X670" s="223"/>
      <c r="Y670" s="223"/>
      <c r="Z670" s="223"/>
      <c r="AA670" s="223"/>
      <c r="AB670" s="223"/>
      <c r="AC670" s="223"/>
      <c r="AD670" s="223">
        <f t="shared" si="63"/>
        <v>0</v>
      </c>
      <c r="AE670" s="223"/>
      <c r="AF670" s="223"/>
      <c r="AG670" s="223"/>
      <c r="AH670" s="223"/>
      <c r="AI670" s="223"/>
      <c r="AJ670" s="223"/>
      <c r="AK670" s="223"/>
      <c r="AL670" s="223"/>
      <c r="AM670" s="223"/>
      <c r="AN670" s="223">
        <f t="shared" si="65"/>
        <v>20000000</v>
      </c>
      <c r="AO670" s="223">
        <v>20000000</v>
      </c>
      <c r="AP670" s="223"/>
      <c r="AQ670" s="223"/>
      <c r="AR670" s="223"/>
      <c r="AS670" s="223"/>
      <c r="AT670" s="223"/>
      <c r="AU670" s="223"/>
      <c r="AV670" s="223"/>
      <c r="AW670" s="223"/>
      <c r="AX670" s="223">
        <f t="shared" si="67"/>
        <v>0</v>
      </c>
      <c r="AY670" s="223"/>
      <c r="AZ670" s="223"/>
      <c r="BA670" s="223"/>
      <c r="BB670" s="223"/>
      <c r="BC670" s="223"/>
      <c r="BD670" s="223"/>
      <c r="BE670" s="223"/>
      <c r="BF670" s="223"/>
      <c r="BG670" s="223"/>
    </row>
    <row r="671" spans="1:59" s="234" customFormat="1" ht="52" hidden="1" x14ac:dyDescent="0.3">
      <c r="A671" s="213">
        <v>668</v>
      </c>
      <c r="B671" s="230" t="str">
        <f>[4]LT!E$8</f>
        <v xml:space="preserve">LT6. DESARROLLO INTEGRAL RURAL PARA LA EQUIDAD </v>
      </c>
      <c r="C671" s="220" t="str">
        <f>[4]LA!F$29</f>
        <v>LA605. PLAN DE DESARROLLO INTEGRAL INDÍGENA</v>
      </c>
      <c r="D671" s="220" t="str">
        <f>[4]Pg!$F$69</f>
        <v>Pg60501. Territorio, Ambiente y Propiedad Intelectual</v>
      </c>
      <c r="E671" s="220" t="s">
        <v>5189</v>
      </c>
      <c r="F671" s="220" t="s">
        <v>5352</v>
      </c>
      <c r="G671" s="220" t="s">
        <v>1779</v>
      </c>
      <c r="H671" s="220" t="s">
        <v>5047</v>
      </c>
      <c r="I671" s="220" t="s">
        <v>242</v>
      </c>
      <c r="J671" s="220"/>
      <c r="K671" s="220" t="s">
        <v>85</v>
      </c>
      <c r="L671" s="221">
        <v>0</v>
      </c>
      <c r="M671" s="221">
        <v>2019</v>
      </c>
      <c r="N671" s="221">
        <v>73549275</v>
      </c>
      <c r="O671" s="221">
        <v>73549275</v>
      </c>
      <c r="P671" s="221">
        <v>73549275</v>
      </c>
      <c r="Q671" s="221">
        <v>147549275</v>
      </c>
      <c r="R671" s="221">
        <v>147549275</v>
      </c>
      <c r="S671" s="223">
        <f t="shared" si="66"/>
        <v>147549275</v>
      </c>
      <c r="T671" s="223">
        <f t="shared" si="64"/>
        <v>74000000</v>
      </c>
      <c r="U671" s="223">
        <v>74000000</v>
      </c>
      <c r="V671" s="223"/>
      <c r="W671" s="223"/>
      <c r="X671" s="223"/>
      <c r="Y671" s="223"/>
      <c r="Z671" s="223"/>
      <c r="AA671" s="223"/>
      <c r="AB671" s="223"/>
      <c r="AC671" s="223"/>
      <c r="AD671" s="223">
        <f t="shared" si="63"/>
        <v>0</v>
      </c>
      <c r="AE671" s="223"/>
      <c r="AF671" s="223"/>
      <c r="AG671" s="223"/>
      <c r="AH671" s="223"/>
      <c r="AI671" s="223"/>
      <c r="AJ671" s="223"/>
      <c r="AK671" s="223"/>
      <c r="AL671" s="223"/>
      <c r="AM671" s="223"/>
      <c r="AN671" s="223">
        <f t="shared" si="65"/>
        <v>73549275</v>
      </c>
      <c r="AO671" s="223">
        <v>73549275</v>
      </c>
      <c r="AP671" s="223"/>
      <c r="AQ671" s="223"/>
      <c r="AR671" s="223"/>
      <c r="AS671" s="223"/>
      <c r="AT671" s="223"/>
      <c r="AU671" s="223"/>
      <c r="AV671" s="223"/>
      <c r="AW671" s="223"/>
      <c r="AX671" s="223">
        <f t="shared" si="67"/>
        <v>0</v>
      </c>
      <c r="AY671" s="223"/>
      <c r="AZ671" s="223"/>
      <c r="BA671" s="223"/>
      <c r="BB671" s="223"/>
      <c r="BC671" s="223"/>
      <c r="BD671" s="223"/>
      <c r="BE671" s="223"/>
      <c r="BF671" s="223"/>
      <c r="BG671" s="223"/>
    </row>
    <row r="672" spans="1:59" s="234" customFormat="1" ht="52" hidden="1" x14ac:dyDescent="0.3">
      <c r="A672" s="213">
        <v>669</v>
      </c>
      <c r="B672" s="230" t="str">
        <f>[4]LT!E$8</f>
        <v xml:space="preserve">LT6. DESARROLLO INTEGRAL RURAL PARA LA EQUIDAD </v>
      </c>
      <c r="C672" s="220" t="str">
        <f>[4]LA!F$29</f>
        <v>LA605. PLAN DE DESARROLLO INTEGRAL INDÍGENA</v>
      </c>
      <c r="D672" s="220" t="str">
        <f>[4]Pg!$F$69</f>
        <v>Pg60501. Territorio, Ambiente y Propiedad Intelectual</v>
      </c>
      <c r="E672" s="220" t="s">
        <v>5189</v>
      </c>
      <c r="F672" s="220" t="s">
        <v>5353</v>
      </c>
      <c r="G672" s="220" t="s">
        <v>1586</v>
      </c>
      <c r="H672" s="220" t="s">
        <v>5048</v>
      </c>
      <c r="I672" s="220" t="s">
        <v>94</v>
      </c>
      <c r="J672" s="220"/>
      <c r="K672" s="220" t="s">
        <v>85</v>
      </c>
      <c r="L672" s="221">
        <v>0</v>
      </c>
      <c r="M672" s="221">
        <v>2019</v>
      </c>
      <c r="N672" s="221">
        <v>3</v>
      </c>
      <c r="O672" s="221">
        <v>0</v>
      </c>
      <c r="P672" s="221">
        <v>1</v>
      </c>
      <c r="Q672" s="236">
        <v>2</v>
      </c>
      <c r="R672" s="222">
        <v>3</v>
      </c>
      <c r="S672" s="223">
        <f t="shared" si="66"/>
        <v>446383010</v>
      </c>
      <c r="T672" s="223">
        <f t="shared" si="64"/>
        <v>0</v>
      </c>
      <c r="U672" s="223"/>
      <c r="V672" s="223"/>
      <c r="W672" s="223"/>
      <c r="X672" s="223"/>
      <c r="Y672" s="223"/>
      <c r="Z672" s="223"/>
      <c r="AA672" s="223"/>
      <c r="AB672" s="223"/>
      <c r="AC672" s="223"/>
      <c r="AD672" s="223">
        <f t="shared" si="63"/>
        <v>200000000</v>
      </c>
      <c r="AE672" s="223">
        <v>39407825</v>
      </c>
      <c r="AF672" s="223"/>
      <c r="AG672" s="223"/>
      <c r="AH672" s="223"/>
      <c r="AI672" s="223"/>
      <c r="AJ672" s="223"/>
      <c r="AK672" s="223"/>
      <c r="AL672" s="223">
        <v>160592175</v>
      </c>
      <c r="AM672" s="223"/>
      <c r="AN672" s="223">
        <f t="shared" si="65"/>
        <v>200000000</v>
      </c>
      <c r="AO672" s="223">
        <v>42166373</v>
      </c>
      <c r="AP672" s="223"/>
      <c r="AQ672" s="223"/>
      <c r="AR672" s="223"/>
      <c r="AS672" s="223"/>
      <c r="AT672" s="223"/>
      <c r="AU672" s="223"/>
      <c r="AV672" s="223">
        <v>157833627</v>
      </c>
      <c r="AW672" s="223"/>
      <c r="AX672" s="223">
        <f t="shared" si="67"/>
        <v>46383010</v>
      </c>
      <c r="AY672" s="223">
        <v>46383010</v>
      </c>
      <c r="AZ672" s="223"/>
      <c r="BA672" s="223"/>
      <c r="BB672" s="223"/>
      <c r="BC672" s="223"/>
      <c r="BD672" s="223"/>
      <c r="BE672" s="223"/>
      <c r="BF672" s="223"/>
      <c r="BG672" s="223"/>
    </row>
    <row r="673" spans="1:59" s="234" customFormat="1" ht="52" hidden="1" x14ac:dyDescent="0.3">
      <c r="A673" s="213">
        <v>670</v>
      </c>
      <c r="B673" s="230" t="str">
        <f>[4]LT!E$8</f>
        <v xml:space="preserve">LT6. DESARROLLO INTEGRAL RURAL PARA LA EQUIDAD </v>
      </c>
      <c r="C673" s="220" t="str">
        <f>[4]LA!F$29</f>
        <v>LA605. PLAN DE DESARROLLO INTEGRAL INDÍGENA</v>
      </c>
      <c r="D673" s="220" t="str">
        <f>[4]Pg!$F$69</f>
        <v>Pg60501. Territorio, Ambiente y Propiedad Intelectual</v>
      </c>
      <c r="E673" s="220" t="s">
        <v>5189</v>
      </c>
      <c r="F673" s="220" t="s">
        <v>5353</v>
      </c>
      <c r="G673" s="220" t="s">
        <v>1782</v>
      </c>
      <c r="H673" s="220" t="s">
        <v>5049</v>
      </c>
      <c r="I673" s="220" t="s">
        <v>94</v>
      </c>
      <c r="J673" s="220"/>
      <c r="K673" s="220" t="s">
        <v>85</v>
      </c>
      <c r="L673" s="221">
        <v>0</v>
      </c>
      <c r="M673" s="221">
        <v>2019</v>
      </c>
      <c r="N673" s="224">
        <v>1</v>
      </c>
      <c r="O673" s="221">
        <v>0</v>
      </c>
      <c r="P673" s="221">
        <v>100</v>
      </c>
      <c r="Q673" s="221">
        <v>100</v>
      </c>
      <c r="R673" s="221">
        <v>100</v>
      </c>
      <c r="S673" s="223">
        <f t="shared" si="66"/>
        <v>6000000000</v>
      </c>
      <c r="T673" s="223">
        <f t="shared" si="64"/>
        <v>0</v>
      </c>
      <c r="U673" s="223"/>
      <c r="V673" s="223"/>
      <c r="W673" s="223"/>
      <c r="X673" s="223"/>
      <c r="Y673" s="223"/>
      <c r="Z673" s="223"/>
      <c r="AA673" s="223"/>
      <c r="AB673" s="223"/>
      <c r="AC673" s="223"/>
      <c r="AD673" s="223">
        <f t="shared" si="63"/>
        <v>2000000000</v>
      </c>
      <c r="AE673" s="223"/>
      <c r="AF673" s="223"/>
      <c r="AG673" s="223"/>
      <c r="AH673" s="223"/>
      <c r="AI673" s="223"/>
      <c r="AJ673" s="223"/>
      <c r="AK673" s="223"/>
      <c r="AL673" s="223">
        <v>2000000000</v>
      </c>
      <c r="AM673" s="223"/>
      <c r="AN673" s="223">
        <f t="shared" si="65"/>
        <v>2000000000</v>
      </c>
      <c r="AO673" s="223"/>
      <c r="AP673" s="223"/>
      <c r="AQ673" s="223"/>
      <c r="AR673" s="223"/>
      <c r="AS673" s="223"/>
      <c r="AT673" s="223"/>
      <c r="AU673" s="223"/>
      <c r="AV673" s="223">
        <v>2000000000</v>
      </c>
      <c r="AW673" s="223"/>
      <c r="AX673" s="223">
        <f t="shared" si="67"/>
        <v>2000000000</v>
      </c>
      <c r="AY673" s="223"/>
      <c r="AZ673" s="223"/>
      <c r="BA673" s="223"/>
      <c r="BB673" s="223"/>
      <c r="BC673" s="223"/>
      <c r="BD673" s="223"/>
      <c r="BE673" s="223"/>
      <c r="BF673" s="223">
        <v>2000000000</v>
      </c>
      <c r="BG673" s="223"/>
    </row>
    <row r="674" spans="1:59" s="234" customFormat="1" ht="69" hidden="1" customHeight="1" x14ac:dyDescent="0.3">
      <c r="A674" s="213">
        <v>671</v>
      </c>
      <c r="B674" s="230" t="str">
        <f>[4]LT!E$8</f>
        <v xml:space="preserve">LT6. DESARROLLO INTEGRAL RURAL PARA LA EQUIDAD </v>
      </c>
      <c r="C674" s="220" t="str">
        <f>[4]LA!F$29</f>
        <v>LA605. PLAN DE DESARROLLO INTEGRAL INDÍGENA</v>
      </c>
      <c r="D674" s="220" t="str">
        <f>[4]Pg!$F$69</f>
        <v>Pg60501. Territorio, Ambiente y Propiedad Intelectual</v>
      </c>
      <c r="E674" s="220" t="s">
        <v>5189</v>
      </c>
      <c r="F674" s="220" t="s">
        <v>5354</v>
      </c>
      <c r="G674" s="220" t="s">
        <v>1170</v>
      </c>
      <c r="H674" s="220" t="s">
        <v>5050</v>
      </c>
      <c r="I674" s="220" t="s">
        <v>171</v>
      </c>
      <c r="J674" s="220"/>
      <c r="K674" s="220" t="s">
        <v>85</v>
      </c>
      <c r="L674" s="221">
        <v>0</v>
      </c>
      <c r="M674" s="221">
        <v>2019</v>
      </c>
      <c r="N674" s="221">
        <v>46</v>
      </c>
      <c r="O674" s="221">
        <v>0</v>
      </c>
      <c r="P674" s="221">
        <v>6</v>
      </c>
      <c r="Q674" s="221">
        <v>30</v>
      </c>
      <c r="R674" s="222">
        <v>46</v>
      </c>
      <c r="S674" s="223">
        <f t="shared" si="66"/>
        <v>2688000000</v>
      </c>
      <c r="T674" s="223">
        <f t="shared" si="64"/>
        <v>344000000</v>
      </c>
      <c r="U674" s="223">
        <v>344000000</v>
      </c>
      <c r="V674" s="223"/>
      <c r="W674" s="223"/>
      <c r="X674" s="223"/>
      <c r="Y674" s="223"/>
      <c r="Z674" s="223"/>
      <c r="AA674" s="223"/>
      <c r="AB674" s="223"/>
      <c r="AC674" s="223"/>
      <c r="AD674" s="223">
        <f t="shared" si="63"/>
        <v>344000000</v>
      </c>
      <c r="AE674" s="223"/>
      <c r="AF674" s="223"/>
      <c r="AG674" s="223"/>
      <c r="AH674" s="223"/>
      <c r="AI674" s="223"/>
      <c r="AJ674" s="223"/>
      <c r="AK674" s="223"/>
      <c r="AL674" s="223">
        <v>344000000</v>
      </c>
      <c r="AM674" s="223"/>
      <c r="AN674" s="223">
        <f t="shared" si="65"/>
        <v>1000000000</v>
      </c>
      <c r="AO674" s="223">
        <v>1000000000</v>
      </c>
      <c r="AP674" s="223"/>
      <c r="AQ674" s="223"/>
      <c r="AR674" s="223"/>
      <c r="AS674" s="223"/>
      <c r="AT674" s="223"/>
      <c r="AU674" s="223"/>
      <c r="AV674" s="223"/>
      <c r="AW674" s="223"/>
      <c r="AX674" s="223">
        <f t="shared" si="67"/>
        <v>1000000000</v>
      </c>
      <c r="AY674" s="223">
        <v>1000000000</v>
      </c>
      <c r="AZ674" s="223"/>
      <c r="BA674" s="223"/>
      <c r="BB674" s="223"/>
      <c r="BC674" s="223"/>
      <c r="BD674" s="223"/>
      <c r="BE674" s="223"/>
      <c r="BF674" s="223"/>
      <c r="BG674" s="223"/>
    </row>
    <row r="675" spans="1:59" s="234" customFormat="1" ht="69" hidden="1" customHeight="1" x14ac:dyDescent="0.3">
      <c r="A675" s="213">
        <v>672</v>
      </c>
      <c r="B675" s="230" t="str">
        <f>[4]LT!E$8</f>
        <v xml:space="preserve">LT6. DESARROLLO INTEGRAL RURAL PARA LA EQUIDAD </v>
      </c>
      <c r="C675" s="220" t="str">
        <f>[4]LA!F$29</f>
        <v>LA605. PLAN DE DESARROLLO INTEGRAL INDÍGENA</v>
      </c>
      <c r="D675" s="220" t="str">
        <f>[4]Pg!$F$70</f>
        <v>Pg60502. Educación Propia y Cultura</v>
      </c>
      <c r="E675" s="220" t="s">
        <v>5190</v>
      </c>
      <c r="F675" s="220" t="s">
        <v>5355</v>
      </c>
      <c r="G675" s="220" t="s">
        <v>1785</v>
      </c>
      <c r="H675" s="220" t="s">
        <v>5051</v>
      </c>
      <c r="I675" s="220" t="s">
        <v>141</v>
      </c>
      <c r="J675" s="220"/>
      <c r="K675" s="220" t="s">
        <v>85</v>
      </c>
      <c r="L675" s="221">
        <v>8</v>
      </c>
      <c r="M675" s="221">
        <v>2019</v>
      </c>
      <c r="N675" s="221">
        <v>6</v>
      </c>
      <c r="O675" s="236">
        <v>4</v>
      </c>
      <c r="P675" s="236">
        <v>6</v>
      </c>
      <c r="Q675" s="236">
        <v>2</v>
      </c>
      <c r="R675" s="238">
        <v>2</v>
      </c>
      <c r="S675" s="223">
        <f t="shared" si="66"/>
        <v>224500000</v>
      </c>
      <c r="T675" s="223">
        <f t="shared" si="64"/>
        <v>70000000</v>
      </c>
      <c r="U675" s="223">
        <v>70000000</v>
      </c>
      <c r="V675" s="223"/>
      <c r="W675" s="223"/>
      <c r="X675" s="223"/>
      <c r="Y675" s="223"/>
      <c r="Z675" s="223"/>
      <c r="AA675" s="223"/>
      <c r="AB675" s="223"/>
      <c r="AC675" s="223"/>
      <c r="AD675" s="223">
        <f t="shared" si="63"/>
        <v>50000000</v>
      </c>
      <c r="AE675" s="223">
        <v>50000000</v>
      </c>
      <c r="AF675" s="223"/>
      <c r="AG675" s="223"/>
      <c r="AH675" s="223"/>
      <c r="AI675" s="223"/>
      <c r="AJ675" s="223"/>
      <c r="AK675" s="223"/>
      <c r="AL675" s="223"/>
      <c r="AM675" s="223"/>
      <c r="AN675" s="223">
        <f t="shared" si="65"/>
        <v>51500000</v>
      </c>
      <c r="AO675" s="223">
        <v>51500000</v>
      </c>
      <c r="AP675" s="223"/>
      <c r="AQ675" s="223"/>
      <c r="AR675" s="223"/>
      <c r="AS675" s="223"/>
      <c r="AT675" s="223"/>
      <c r="AU675" s="223"/>
      <c r="AV675" s="223"/>
      <c r="AW675" s="223"/>
      <c r="AX675" s="223">
        <f t="shared" si="67"/>
        <v>53000000</v>
      </c>
      <c r="AY675" s="223">
        <v>53000000</v>
      </c>
      <c r="AZ675" s="223"/>
      <c r="BA675" s="223"/>
      <c r="BB675" s="223"/>
      <c r="BC675" s="223"/>
      <c r="BD675" s="223"/>
      <c r="BE675" s="223"/>
      <c r="BF675" s="223"/>
      <c r="BG675" s="223"/>
    </row>
    <row r="676" spans="1:59" s="234" customFormat="1" ht="39" hidden="1" x14ac:dyDescent="0.3">
      <c r="A676" s="213">
        <v>673</v>
      </c>
      <c r="B676" s="230" t="str">
        <f>[4]LT!E$8</f>
        <v xml:space="preserve">LT6. DESARROLLO INTEGRAL RURAL PARA LA EQUIDAD </v>
      </c>
      <c r="C676" s="220" t="str">
        <f>[4]LA!F$29</f>
        <v>LA605. PLAN DE DESARROLLO INTEGRAL INDÍGENA</v>
      </c>
      <c r="D676" s="220" t="str">
        <f>[4]Pg!$F$70</f>
        <v>Pg60502. Educación Propia y Cultura</v>
      </c>
      <c r="E676" s="220" t="s">
        <v>5190</v>
      </c>
      <c r="F676" s="220" t="s">
        <v>5355</v>
      </c>
      <c r="G676" s="220" t="s">
        <v>1589</v>
      </c>
      <c r="H676" s="220" t="s">
        <v>5052</v>
      </c>
      <c r="I676" s="220" t="s">
        <v>171</v>
      </c>
      <c r="J676" s="220"/>
      <c r="K676" s="220" t="s">
        <v>85</v>
      </c>
      <c r="L676" s="221">
        <v>0</v>
      </c>
      <c r="M676" s="221">
        <v>2019</v>
      </c>
      <c r="N676" s="221" t="s">
        <v>1172</v>
      </c>
      <c r="O676" s="236">
        <v>0</v>
      </c>
      <c r="P676" s="236">
        <v>0</v>
      </c>
      <c r="Q676" s="236" t="s">
        <v>1173</v>
      </c>
      <c r="R676" s="238" t="s">
        <v>1174</v>
      </c>
      <c r="S676" s="223">
        <f t="shared" si="66"/>
        <v>350000000</v>
      </c>
      <c r="T676" s="223">
        <f t="shared" si="64"/>
        <v>0</v>
      </c>
      <c r="U676" s="223">
        <v>0</v>
      </c>
      <c r="V676" s="223"/>
      <c r="W676" s="223"/>
      <c r="X676" s="223"/>
      <c r="Y676" s="223"/>
      <c r="Z676" s="223"/>
      <c r="AA676" s="223"/>
      <c r="AB676" s="223"/>
      <c r="AC676" s="223"/>
      <c r="AD676" s="223">
        <f t="shared" si="63"/>
        <v>0</v>
      </c>
      <c r="AE676" s="223">
        <v>0</v>
      </c>
      <c r="AF676" s="223"/>
      <c r="AG676" s="223"/>
      <c r="AH676" s="223"/>
      <c r="AI676" s="223"/>
      <c r="AJ676" s="223"/>
      <c r="AK676" s="223"/>
      <c r="AL676" s="223"/>
      <c r="AM676" s="223"/>
      <c r="AN676" s="223">
        <f t="shared" si="65"/>
        <v>25000000</v>
      </c>
      <c r="AO676" s="223">
        <v>25000000</v>
      </c>
      <c r="AP676" s="223"/>
      <c r="AQ676" s="223"/>
      <c r="AR676" s="223"/>
      <c r="AS676" s="223"/>
      <c r="AT676" s="223"/>
      <c r="AU676" s="223"/>
      <c r="AV676" s="223"/>
      <c r="AW676" s="223"/>
      <c r="AX676" s="223">
        <f t="shared" si="67"/>
        <v>325000000</v>
      </c>
      <c r="AY676" s="223">
        <v>50000000</v>
      </c>
      <c r="AZ676" s="223"/>
      <c r="BA676" s="223"/>
      <c r="BB676" s="223"/>
      <c r="BC676" s="223"/>
      <c r="BD676" s="223"/>
      <c r="BE676" s="223"/>
      <c r="BF676" s="223">
        <v>275000000</v>
      </c>
      <c r="BG676" s="223"/>
    </row>
    <row r="677" spans="1:59" s="234" customFormat="1" ht="39" hidden="1" x14ac:dyDescent="0.3">
      <c r="A677" s="213">
        <v>674</v>
      </c>
      <c r="B677" s="230" t="str">
        <f>[4]LT!E$8</f>
        <v xml:space="preserve">LT6. DESARROLLO INTEGRAL RURAL PARA LA EQUIDAD </v>
      </c>
      <c r="C677" s="220" t="str">
        <f>[4]LA!F$29</f>
        <v>LA605. PLAN DE DESARROLLO INTEGRAL INDÍGENA</v>
      </c>
      <c r="D677" s="220" t="str">
        <f>[4]Pg!$F$70</f>
        <v>Pg60502. Educación Propia y Cultura</v>
      </c>
      <c r="E677" s="220" t="s">
        <v>5190</v>
      </c>
      <c r="F677" s="220" t="s">
        <v>5355</v>
      </c>
      <c r="G677" s="220" t="s">
        <v>1788</v>
      </c>
      <c r="H677" s="220" t="s">
        <v>5053</v>
      </c>
      <c r="I677" s="220" t="s">
        <v>94</v>
      </c>
      <c r="J677" s="220"/>
      <c r="K677" s="220" t="s">
        <v>77</v>
      </c>
      <c r="L677" s="221">
        <v>1</v>
      </c>
      <c r="M677" s="221">
        <v>2019</v>
      </c>
      <c r="N677" s="221">
        <v>1</v>
      </c>
      <c r="O677" s="221">
        <v>1</v>
      </c>
      <c r="P677" s="221">
        <v>1</v>
      </c>
      <c r="Q677" s="221">
        <v>1</v>
      </c>
      <c r="R677" s="222">
        <v>1</v>
      </c>
      <c r="S677" s="223">
        <f t="shared" si="66"/>
        <v>210982076</v>
      </c>
      <c r="T677" s="223">
        <f t="shared" si="64"/>
        <v>80000000</v>
      </c>
      <c r="U677" s="223">
        <v>80000000</v>
      </c>
      <c r="V677" s="223"/>
      <c r="W677" s="223"/>
      <c r="X677" s="223"/>
      <c r="Y677" s="223"/>
      <c r="Z677" s="223"/>
      <c r="AA677" s="223"/>
      <c r="AB677" s="223">
        <f>80000000*0</f>
        <v>0</v>
      </c>
      <c r="AC677" s="223"/>
      <c r="AD677" s="223">
        <f t="shared" si="63"/>
        <v>40279743</v>
      </c>
      <c r="AE677" s="223">
        <v>40279743</v>
      </c>
      <c r="AF677" s="223"/>
      <c r="AG677" s="223"/>
      <c r="AH677" s="223"/>
      <c r="AI677" s="223"/>
      <c r="AJ677" s="223"/>
      <c r="AK677" s="223"/>
      <c r="AL677" s="223"/>
      <c r="AM677" s="223"/>
      <c r="AN677" s="223">
        <f t="shared" si="65"/>
        <v>43191587</v>
      </c>
      <c r="AO677" s="223">
        <v>43191587</v>
      </c>
      <c r="AP677" s="223"/>
      <c r="AQ677" s="223"/>
      <c r="AR677" s="223"/>
      <c r="AS677" s="223"/>
      <c r="AT677" s="223"/>
      <c r="AU677" s="223"/>
      <c r="AV677" s="223"/>
      <c r="AW677" s="223"/>
      <c r="AX677" s="223">
        <f t="shared" si="67"/>
        <v>47510746</v>
      </c>
      <c r="AY677" s="223">
        <v>47510746</v>
      </c>
      <c r="AZ677" s="223"/>
      <c r="BA677" s="223"/>
      <c r="BB677" s="223"/>
      <c r="BC677" s="223"/>
      <c r="BD677" s="223"/>
      <c r="BE677" s="223"/>
      <c r="BF677" s="223"/>
      <c r="BG677" s="223"/>
    </row>
    <row r="678" spans="1:59" s="234" customFormat="1" ht="39" hidden="1" x14ac:dyDescent="0.3">
      <c r="A678" s="213">
        <v>675</v>
      </c>
      <c r="B678" s="230" t="str">
        <f>[4]LT!E$8</f>
        <v xml:space="preserve">LT6. DESARROLLO INTEGRAL RURAL PARA LA EQUIDAD </v>
      </c>
      <c r="C678" s="220" t="str">
        <f>[4]LA!F$29</f>
        <v>LA605. PLAN DE DESARROLLO INTEGRAL INDÍGENA</v>
      </c>
      <c r="D678" s="220" t="str">
        <f>[4]Pg!$F$70</f>
        <v>Pg60502. Educación Propia y Cultura</v>
      </c>
      <c r="E678" s="220" t="s">
        <v>5190</v>
      </c>
      <c r="F678" s="220" t="s">
        <v>5355</v>
      </c>
      <c r="G678" s="220" t="s">
        <v>1590</v>
      </c>
      <c r="H678" s="220" t="s">
        <v>5054</v>
      </c>
      <c r="I678" s="220" t="s">
        <v>94</v>
      </c>
      <c r="J678" s="220"/>
      <c r="K678" s="220" t="s">
        <v>85</v>
      </c>
      <c r="L678" s="221">
        <v>0</v>
      </c>
      <c r="M678" s="221">
        <v>2019</v>
      </c>
      <c r="N678" s="221">
        <v>1636</v>
      </c>
      <c r="O678" s="221">
        <v>1636</v>
      </c>
      <c r="P678" s="221">
        <v>1636</v>
      </c>
      <c r="Q678" s="221">
        <v>1636</v>
      </c>
      <c r="R678" s="221">
        <v>1636</v>
      </c>
      <c r="S678" s="223">
        <f t="shared" si="66"/>
        <v>221989302</v>
      </c>
      <c r="T678" s="223">
        <f t="shared" si="64"/>
        <v>40000000</v>
      </c>
      <c r="U678" s="223">
        <v>40000000</v>
      </c>
      <c r="V678" s="223"/>
      <c r="W678" s="223"/>
      <c r="X678" s="223"/>
      <c r="Y678" s="223"/>
      <c r="Z678" s="223"/>
      <c r="AA678" s="223"/>
      <c r="AB678" s="223"/>
      <c r="AC678" s="223"/>
      <c r="AD678" s="223">
        <f t="shared" si="63"/>
        <v>59851956</v>
      </c>
      <c r="AE678" s="223">
        <f>9851956+9851956</f>
        <v>19703912</v>
      </c>
      <c r="AF678" s="223"/>
      <c r="AG678" s="223"/>
      <c r="AH678" s="223"/>
      <c r="AI678" s="223"/>
      <c r="AJ678" s="223"/>
      <c r="AK678" s="223"/>
      <c r="AL678" s="223">
        <v>40148044</v>
      </c>
      <c r="AM678" s="223"/>
      <c r="AN678" s="223">
        <f t="shared" si="65"/>
        <v>60541593</v>
      </c>
      <c r="AO678" s="223">
        <f>10541593+10541593</f>
        <v>21083186</v>
      </c>
      <c r="AP678" s="223"/>
      <c r="AQ678" s="223"/>
      <c r="AR678" s="223"/>
      <c r="AS678" s="223"/>
      <c r="AT678" s="223"/>
      <c r="AU678" s="223"/>
      <c r="AV678" s="223">
        <v>39458407</v>
      </c>
      <c r="AW678" s="223"/>
      <c r="AX678" s="223">
        <f t="shared" si="67"/>
        <v>61595753</v>
      </c>
      <c r="AY678" s="223">
        <f>11595753+11595753</f>
        <v>23191506</v>
      </c>
      <c r="AZ678" s="223"/>
      <c r="BA678" s="223"/>
      <c r="BB678" s="223"/>
      <c r="BC678" s="223"/>
      <c r="BD678" s="223"/>
      <c r="BE678" s="223"/>
      <c r="BF678" s="223">
        <v>38404247</v>
      </c>
      <c r="BG678" s="223"/>
    </row>
    <row r="679" spans="1:59" s="234" customFormat="1" ht="39" hidden="1" x14ac:dyDescent="0.3">
      <c r="A679" s="213">
        <v>676</v>
      </c>
      <c r="B679" s="230" t="str">
        <f>[4]LT!E$8</f>
        <v xml:space="preserve">LT6. DESARROLLO INTEGRAL RURAL PARA LA EQUIDAD </v>
      </c>
      <c r="C679" s="220" t="str">
        <f>[4]LA!F$29</f>
        <v>LA605. PLAN DE DESARROLLO INTEGRAL INDÍGENA</v>
      </c>
      <c r="D679" s="220" t="str">
        <f>[4]Pg!$F$70</f>
        <v>Pg60502. Educación Propia y Cultura</v>
      </c>
      <c r="E679" s="220" t="s">
        <v>5190</v>
      </c>
      <c r="F679" s="220" t="s">
        <v>5355</v>
      </c>
      <c r="G679" s="220" t="s">
        <v>1592</v>
      </c>
      <c r="H679" s="220" t="s">
        <v>5055</v>
      </c>
      <c r="I679" s="220" t="s">
        <v>94</v>
      </c>
      <c r="J679" s="220"/>
      <c r="K679" s="220" t="s">
        <v>85</v>
      </c>
      <c r="L679" s="221">
        <v>1370</v>
      </c>
      <c r="M679" s="221">
        <v>2019</v>
      </c>
      <c r="N679" s="221">
        <v>1370</v>
      </c>
      <c r="O679" s="221">
        <v>0</v>
      </c>
      <c r="P679" s="221">
        <v>1370</v>
      </c>
      <c r="Q679" s="221">
        <v>1370</v>
      </c>
      <c r="R679" s="221">
        <v>1370</v>
      </c>
      <c r="S679" s="223">
        <f t="shared" si="66"/>
        <v>450000000</v>
      </c>
      <c r="T679" s="223">
        <f t="shared" si="64"/>
        <v>0</v>
      </c>
      <c r="U679" s="223"/>
      <c r="V679" s="223"/>
      <c r="W679" s="223"/>
      <c r="X679" s="223"/>
      <c r="Y679" s="223"/>
      <c r="Z679" s="223"/>
      <c r="AA679" s="223"/>
      <c r="AB679" s="223"/>
      <c r="AC679" s="223"/>
      <c r="AD679" s="223">
        <f t="shared" si="63"/>
        <v>150000000</v>
      </c>
      <c r="AE679" s="223">
        <v>29555869</v>
      </c>
      <c r="AF679" s="223"/>
      <c r="AG679" s="223"/>
      <c r="AH679" s="223"/>
      <c r="AI679" s="223"/>
      <c r="AJ679" s="223"/>
      <c r="AK679" s="223"/>
      <c r="AL679" s="223">
        <v>120444131</v>
      </c>
      <c r="AM679" s="223"/>
      <c r="AN679" s="223">
        <f t="shared" si="65"/>
        <v>150000000</v>
      </c>
      <c r="AO679" s="223">
        <v>31624780</v>
      </c>
      <c r="AP679" s="223"/>
      <c r="AQ679" s="223"/>
      <c r="AR679" s="223"/>
      <c r="AS679" s="223"/>
      <c r="AT679" s="223"/>
      <c r="AU679" s="223"/>
      <c r="AV679" s="223">
        <v>118375220</v>
      </c>
      <c r="AW679" s="223"/>
      <c r="AX679" s="223">
        <f t="shared" si="67"/>
        <v>150000000</v>
      </c>
      <c r="AY679" s="223">
        <v>34787258</v>
      </c>
      <c r="AZ679" s="223"/>
      <c r="BA679" s="223"/>
      <c r="BB679" s="223"/>
      <c r="BC679" s="223"/>
      <c r="BD679" s="223"/>
      <c r="BE679" s="223"/>
      <c r="BF679" s="223">
        <v>115212742</v>
      </c>
      <c r="BG679" s="223"/>
    </row>
    <row r="680" spans="1:59" s="234" customFormat="1" ht="39" hidden="1" x14ac:dyDescent="0.3">
      <c r="A680" s="213">
        <v>677</v>
      </c>
      <c r="B680" s="230" t="str">
        <f>[4]LT!E$8</f>
        <v xml:space="preserve">LT6. DESARROLLO INTEGRAL RURAL PARA LA EQUIDAD </v>
      </c>
      <c r="C680" s="220" t="str">
        <f>[4]LA!F$29</f>
        <v>LA605. PLAN DE DESARROLLO INTEGRAL INDÍGENA</v>
      </c>
      <c r="D680" s="220" t="str">
        <f>[4]Pg!$F$70</f>
        <v>Pg60502. Educación Propia y Cultura</v>
      </c>
      <c r="E680" s="220" t="s">
        <v>5190</v>
      </c>
      <c r="F680" s="220" t="s">
        <v>5355</v>
      </c>
      <c r="G680" s="220" t="s">
        <v>1594</v>
      </c>
      <c r="H680" s="220" t="s">
        <v>5056</v>
      </c>
      <c r="I680" s="220" t="s">
        <v>94</v>
      </c>
      <c r="J680" s="220"/>
      <c r="K680" s="225" t="s">
        <v>77</v>
      </c>
      <c r="L680" s="221">
        <v>1</v>
      </c>
      <c r="M680" s="221">
        <v>2019</v>
      </c>
      <c r="N680" s="221">
        <v>1</v>
      </c>
      <c r="O680" s="221">
        <v>1</v>
      </c>
      <c r="P680" s="221">
        <v>1</v>
      </c>
      <c r="Q680" s="221">
        <v>1</v>
      </c>
      <c r="R680" s="222">
        <v>1</v>
      </c>
      <c r="S680" s="223">
        <f t="shared" si="66"/>
        <v>743000000</v>
      </c>
      <c r="T680" s="223">
        <f t="shared" si="64"/>
        <v>100000000</v>
      </c>
      <c r="U680" s="223">
        <v>100000000</v>
      </c>
      <c r="V680" s="223">
        <v>0</v>
      </c>
      <c r="W680" s="223"/>
      <c r="X680" s="223">
        <v>0</v>
      </c>
      <c r="Y680" s="223"/>
      <c r="Z680" s="223"/>
      <c r="AA680" s="223"/>
      <c r="AB680" s="223">
        <v>0</v>
      </c>
      <c r="AC680" s="223"/>
      <c r="AD680" s="223">
        <f t="shared" si="63"/>
        <v>195000000</v>
      </c>
      <c r="AE680" s="223">
        <v>40365969</v>
      </c>
      <c r="AF680" s="223">
        <v>0</v>
      </c>
      <c r="AG680" s="223">
        <v>0</v>
      </c>
      <c r="AH680" s="223">
        <v>0</v>
      </c>
      <c r="AI680" s="223"/>
      <c r="AJ680" s="223"/>
      <c r="AK680" s="223"/>
      <c r="AL680" s="223">
        <v>154634031</v>
      </c>
      <c r="AM680" s="223"/>
      <c r="AN680" s="223">
        <f t="shared" si="65"/>
        <v>193000000</v>
      </c>
      <c r="AO680" s="223">
        <v>43191587</v>
      </c>
      <c r="AP680" s="223">
        <v>0</v>
      </c>
      <c r="AQ680" s="223">
        <v>0</v>
      </c>
      <c r="AR680" s="223">
        <v>0</v>
      </c>
      <c r="AS680" s="223"/>
      <c r="AT680" s="223"/>
      <c r="AU680" s="223"/>
      <c r="AV680" s="223">
        <v>149808413</v>
      </c>
      <c r="AW680" s="223"/>
      <c r="AX680" s="223">
        <f t="shared" si="67"/>
        <v>255000000</v>
      </c>
      <c r="AY680" s="223">
        <v>47510746</v>
      </c>
      <c r="AZ680" s="223"/>
      <c r="BA680" s="223">
        <v>0</v>
      </c>
      <c r="BB680" s="223">
        <v>0</v>
      </c>
      <c r="BC680" s="223"/>
      <c r="BD680" s="223"/>
      <c r="BE680" s="223"/>
      <c r="BF680" s="223">
        <v>207489254</v>
      </c>
      <c r="BG680" s="223"/>
    </row>
    <row r="681" spans="1:59" s="234" customFormat="1" ht="39" hidden="1" x14ac:dyDescent="0.3">
      <c r="A681" s="213">
        <v>678</v>
      </c>
      <c r="B681" s="230" t="str">
        <f>[4]LT!E$8</f>
        <v xml:space="preserve">LT6. DESARROLLO INTEGRAL RURAL PARA LA EQUIDAD </v>
      </c>
      <c r="C681" s="220" t="str">
        <f>[4]LA!F$29</f>
        <v>LA605. PLAN DE DESARROLLO INTEGRAL INDÍGENA</v>
      </c>
      <c r="D681" s="220" t="str">
        <f>[4]Pg!$F$70</f>
        <v>Pg60502. Educación Propia y Cultura</v>
      </c>
      <c r="E681" s="220" t="s">
        <v>5190</v>
      </c>
      <c r="F681" s="220" t="s">
        <v>5355</v>
      </c>
      <c r="G681" s="220" t="s">
        <v>1594</v>
      </c>
      <c r="H681" s="220" t="s">
        <v>5057</v>
      </c>
      <c r="I681" s="220" t="s">
        <v>94</v>
      </c>
      <c r="J681" s="220"/>
      <c r="K681" s="220" t="s">
        <v>85</v>
      </c>
      <c r="L681" s="221">
        <v>0</v>
      </c>
      <c r="M681" s="221">
        <v>2019</v>
      </c>
      <c r="N681" s="221">
        <v>6</v>
      </c>
      <c r="O681" s="221">
        <v>6</v>
      </c>
      <c r="P681" s="221">
        <v>6</v>
      </c>
      <c r="Q681" s="221">
        <v>6</v>
      </c>
      <c r="R681" s="222">
        <v>6</v>
      </c>
      <c r="S681" s="223">
        <f t="shared" si="66"/>
        <v>617957208</v>
      </c>
      <c r="T681" s="223">
        <f t="shared" si="64"/>
        <v>40000000</v>
      </c>
      <c r="U681" s="223">
        <v>40000000</v>
      </c>
      <c r="V681" s="223">
        <v>0</v>
      </c>
      <c r="W681" s="223"/>
      <c r="X681" s="223">
        <v>0</v>
      </c>
      <c r="Y681" s="223"/>
      <c r="Z681" s="223"/>
      <c r="AA681" s="223"/>
      <c r="AB681" s="223">
        <v>0</v>
      </c>
      <c r="AC681" s="223"/>
      <c r="AD681" s="223">
        <f t="shared" si="63"/>
        <v>189407825</v>
      </c>
      <c r="AE681" s="223">
        <f>29555869+39407825</f>
        <v>68963694</v>
      </c>
      <c r="AF681" s="223">
        <v>0</v>
      </c>
      <c r="AG681" s="223">
        <v>0</v>
      </c>
      <c r="AH681" s="223">
        <v>0</v>
      </c>
      <c r="AI681" s="223"/>
      <c r="AJ681" s="223"/>
      <c r="AK681" s="223"/>
      <c r="AL681" s="223">
        <v>120444131</v>
      </c>
      <c r="AM681" s="223"/>
      <c r="AN681" s="223">
        <f t="shared" si="65"/>
        <v>192166373</v>
      </c>
      <c r="AO681" s="223">
        <f>42166373+31624780</f>
        <v>73791153</v>
      </c>
      <c r="AP681" s="223">
        <v>0</v>
      </c>
      <c r="AQ681" s="223">
        <v>0</v>
      </c>
      <c r="AR681" s="223">
        <v>0</v>
      </c>
      <c r="AS681" s="223"/>
      <c r="AT681" s="223"/>
      <c r="AU681" s="223"/>
      <c r="AV681" s="223">
        <v>118375220</v>
      </c>
      <c r="AW681" s="223"/>
      <c r="AX681" s="223">
        <f t="shared" si="67"/>
        <v>196383010</v>
      </c>
      <c r="AY681" s="223">
        <f>46383010+34787258</f>
        <v>81170268</v>
      </c>
      <c r="AZ681" s="223"/>
      <c r="BA681" s="223">
        <v>0</v>
      </c>
      <c r="BB681" s="223">
        <v>0</v>
      </c>
      <c r="BC681" s="223"/>
      <c r="BD681" s="223"/>
      <c r="BE681" s="223"/>
      <c r="BF681" s="223">
        <v>115212742</v>
      </c>
      <c r="BG681" s="223"/>
    </row>
    <row r="682" spans="1:59" s="234" customFormat="1" ht="78" hidden="1" x14ac:dyDescent="0.3">
      <c r="A682" s="213">
        <v>679</v>
      </c>
      <c r="B682" s="230" t="str">
        <f>[4]LT!E$8</f>
        <v xml:space="preserve">LT6. DESARROLLO INTEGRAL RURAL PARA LA EQUIDAD </v>
      </c>
      <c r="C682" s="220" t="str">
        <f>[4]LA!F$29</f>
        <v>LA605. PLAN DE DESARROLLO INTEGRAL INDÍGENA</v>
      </c>
      <c r="D682" s="220" t="str">
        <f>[4]Pg!$F$71</f>
        <v>Pg60503. Economía y Desarrollo Propio (Planeación, Gestión, Administración y Finanzas)</v>
      </c>
      <c r="E682" s="220" t="s">
        <v>5191</v>
      </c>
      <c r="F682" s="220" t="s">
        <v>5356</v>
      </c>
      <c r="G682" s="220" t="s">
        <v>1596</v>
      </c>
      <c r="H682" s="220" t="s">
        <v>5058</v>
      </c>
      <c r="I682" s="220" t="s">
        <v>171</v>
      </c>
      <c r="J682" s="220"/>
      <c r="K682" s="220" t="s">
        <v>85</v>
      </c>
      <c r="L682" s="221">
        <v>0</v>
      </c>
      <c r="M682" s="221">
        <v>2019</v>
      </c>
      <c r="N682" s="221">
        <v>1</v>
      </c>
      <c r="O682" s="221">
        <v>0</v>
      </c>
      <c r="P682" s="221">
        <v>1</v>
      </c>
      <c r="Q682" s="221">
        <v>1</v>
      </c>
      <c r="R682" s="222">
        <v>1</v>
      </c>
      <c r="S682" s="223">
        <f t="shared" si="66"/>
        <v>300000000</v>
      </c>
      <c r="T682" s="223">
        <f t="shared" si="64"/>
        <v>0</v>
      </c>
      <c r="U682" s="223">
        <v>0</v>
      </c>
      <c r="V682" s="223"/>
      <c r="W682" s="223"/>
      <c r="X682" s="223"/>
      <c r="Y682" s="223"/>
      <c r="Z682" s="223"/>
      <c r="AA682" s="223"/>
      <c r="AB682" s="223"/>
      <c r="AC682" s="223"/>
      <c r="AD682" s="223">
        <f t="shared" si="63"/>
        <v>150000000</v>
      </c>
      <c r="AE682" s="223">
        <v>40000000</v>
      </c>
      <c r="AF682" s="223"/>
      <c r="AG682" s="223"/>
      <c r="AH682" s="223"/>
      <c r="AI682" s="223"/>
      <c r="AJ682" s="223"/>
      <c r="AK682" s="223"/>
      <c r="AL682" s="223">
        <v>110000000</v>
      </c>
      <c r="AM682" s="223"/>
      <c r="AN682" s="223">
        <f t="shared" si="65"/>
        <v>150000000</v>
      </c>
      <c r="AO682" s="223">
        <v>40000000</v>
      </c>
      <c r="AP682" s="223"/>
      <c r="AQ682" s="223"/>
      <c r="AR682" s="223"/>
      <c r="AS682" s="223"/>
      <c r="AT682" s="223"/>
      <c r="AU682" s="223"/>
      <c r="AV682" s="223">
        <v>110000000</v>
      </c>
      <c r="AW682" s="223"/>
      <c r="AX682" s="223">
        <f t="shared" si="67"/>
        <v>0</v>
      </c>
      <c r="AY682" s="223"/>
      <c r="AZ682" s="223"/>
      <c r="BA682" s="223"/>
      <c r="BB682" s="223"/>
      <c r="BC682" s="223"/>
      <c r="BD682" s="223"/>
      <c r="BE682" s="223"/>
      <c r="BF682" s="223"/>
      <c r="BG682" s="223"/>
    </row>
    <row r="683" spans="1:59" s="234" customFormat="1" ht="72.75" hidden="1" customHeight="1" x14ac:dyDescent="0.3">
      <c r="A683" s="213">
        <v>680</v>
      </c>
      <c r="B683" s="230" t="str">
        <f>[4]LT!E$8</f>
        <v xml:space="preserve">LT6. DESARROLLO INTEGRAL RURAL PARA LA EQUIDAD </v>
      </c>
      <c r="C683" s="220" t="str">
        <f>[4]LA!F$29</f>
        <v>LA605. PLAN DE DESARROLLO INTEGRAL INDÍGENA</v>
      </c>
      <c r="D683" s="220" t="str">
        <f>[4]Pg!$F$71</f>
        <v>Pg60503. Economía y Desarrollo Propio (Planeación, Gestión, Administración y Finanzas)</v>
      </c>
      <c r="E683" s="220" t="s">
        <v>5191</v>
      </c>
      <c r="F683" s="220" t="s">
        <v>5357</v>
      </c>
      <c r="G683" s="220" t="s">
        <v>1176</v>
      </c>
      <c r="H683" s="220" t="s">
        <v>5059</v>
      </c>
      <c r="I683" s="220" t="s">
        <v>317</v>
      </c>
      <c r="J683" s="220"/>
      <c r="K683" s="220" t="s">
        <v>85</v>
      </c>
      <c r="L683" s="221">
        <v>20</v>
      </c>
      <c r="M683" s="221">
        <v>2019</v>
      </c>
      <c r="N683" s="221">
        <v>30</v>
      </c>
      <c r="O683" s="221">
        <v>30</v>
      </c>
      <c r="P683" s="221">
        <v>30</v>
      </c>
      <c r="Q683" s="221">
        <v>30</v>
      </c>
      <c r="R683" s="222">
        <v>30</v>
      </c>
      <c r="S683" s="223">
        <f t="shared" si="66"/>
        <v>930000000</v>
      </c>
      <c r="T683" s="223">
        <f t="shared" si="64"/>
        <v>100000000</v>
      </c>
      <c r="U683" s="223"/>
      <c r="V683" s="223">
        <v>100000000</v>
      </c>
      <c r="W683" s="223"/>
      <c r="X683" s="223"/>
      <c r="Y683" s="223"/>
      <c r="Z683" s="223"/>
      <c r="AA683" s="223"/>
      <c r="AB683" s="223"/>
      <c r="AC683" s="223"/>
      <c r="AD683" s="223">
        <f t="shared" si="63"/>
        <v>257000000</v>
      </c>
      <c r="AE683" s="223"/>
      <c r="AF683" s="223">
        <v>257000000</v>
      </c>
      <c r="AG683" s="223"/>
      <c r="AH683" s="223"/>
      <c r="AI683" s="223"/>
      <c r="AJ683" s="223"/>
      <c r="AK683" s="223"/>
      <c r="AL683" s="223"/>
      <c r="AM683" s="223"/>
      <c r="AN683" s="223">
        <f t="shared" si="65"/>
        <v>274000000</v>
      </c>
      <c r="AO683" s="223"/>
      <c r="AP683" s="223">
        <v>274000000</v>
      </c>
      <c r="AQ683" s="223"/>
      <c r="AR683" s="223"/>
      <c r="AS683" s="223"/>
      <c r="AT683" s="223"/>
      <c r="AU683" s="223"/>
      <c r="AV683" s="223"/>
      <c r="AW683" s="223"/>
      <c r="AX683" s="223">
        <f t="shared" si="67"/>
        <v>299000000</v>
      </c>
      <c r="AY683" s="223"/>
      <c r="AZ683" s="223">
        <v>299000000</v>
      </c>
      <c r="BA683" s="223"/>
      <c r="BB683" s="223"/>
      <c r="BC683" s="223"/>
      <c r="BD683" s="223"/>
      <c r="BE683" s="223"/>
      <c r="BF683" s="223"/>
      <c r="BG683" s="223"/>
    </row>
    <row r="684" spans="1:59" s="234" customFormat="1" ht="72" hidden="1" customHeight="1" x14ac:dyDescent="0.3">
      <c r="A684" s="213">
        <v>681</v>
      </c>
      <c r="B684" s="230" t="str">
        <f>[4]LT!E$8</f>
        <v xml:space="preserve">LT6. DESARROLLO INTEGRAL RURAL PARA LA EQUIDAD </v>
      </c>
      <c r="C684" s="220" t="str">
        <f>[4]LA!F$29</f>
        <v>LA605. PLAN DE DESARROLLO INTEGRAL INDÍGENA</v>
      </c>
      <c r="D684" s="220" t="str">
        <f>[4]Pg!$F$71</f>
        <v>Pg60503. Economía y Desarrollo Propio (Planeación, Gestión, Administración y Finanzas)</v>
      </c>
      <c r="E684" s="220" t="s">
        <v>5191</v>
      </c>
      <c r="F684" s="220" t="s">
        <v>5357</v>
      </c>
      <c r="G684" s="220" t="s">
        <v>1178</v>
      </c>
      <c r="H684" s="220" t="s">
        <v>5060</v>
      </c>
      <c r="I684" s="220" t="s">
        <v>317</v>
      </c>
      <c r="J684" s="220"/>
      <c r="K684" s="220" t="s">
        <v>85</v>
      </c>
      <c r="L684" s="221">
        <v>0</v>
      </c>
      <c r="M684" s="221">
        <v>2019</v>
      </c>
      <c r="N684" s="221">
        <v>1</v>
      </c>
      <c r="O684" s="221">
        <v>0</v>
      </c>
      <c r="P684" s="221">
        <v>1</v>
      </c>
      <c r="Q684" s="221">
        <v>1</v>
      </c>
      <c r="R684" s="222">
        <v>1</v>
      </c>
      <c r="S684" s="223">
        <f t="shared" si="66"/>
        <v>500000000</v>
      </c>
      <c r="T684" s="223">
        <f t="shared" si="64"/>
        <v>0</v>
      </c>
      <c r="U684" s="223"/>
      <c r="V684" s="223"/>
      <c r="W684" s="223"/>
      <c r="X684" s="223"/>
      <c r="Y684" s="223"/>
      <c r="Z684" s="223"/>
      <c r="AA684" s="223"/>
      <c r="AB684" s="223"/>
      <c r="AC684" s="223"/>
      <c r="AD684" s="223">
        <f t="shared" si="63"/>
        <v>500000000</v>
      </c>
      <c r="AE684" s="223">
        <v>500000000</v>
      </c>
      <c r="AF684" s="223"/>
      <c r="AG684" s="223"/>
      <c r="AH684" s="223"/>
      <c r="AI684" s="223"/>
      <c r="AJ684" s="223"/>
      <c r="AK684" s="223"/>
      <c r="AL684" s="223"/>
      <c r="AM684" s="223"/>
      <c r="AN684" s="223">
        <f t="shared" si="65"/>
        <v>0</v>
      </c>
      <c r="AO684" s="223"/>
      <c r="AP684" s="223"/>
      <c r="AQ684" s="223"/>
      <c r="AR684" s="223"/>
      <c r="AS684" s="223"/>
      <c r="AT684" s="223"/>
      <c r="AU684" s="223"/>
      <c r="AV684" s="223"/>
      <c r="AW684" s="223"/>
      <c r="AX684" s="223">
        <f t="shared" si="67"/>
        <v>0</v>
      </c>
      <c r="AY684" s="223"/>
      <c r="AZ684" s="223"/>
      <c r="BA684" s="223"/>
      <c r="BB684" s="223"/>
      <c r="BC684" s="223"/>
      <c r="BD684" s="223"/>
      <c r="BE684" s="223"/>
      <c r="BF684" s="223"/>
      <c r="BG684" s="223"/>
    </row>
    <row r="685" spans="1:59" s="234" customFormat="1" ht="61.5" hidden="1" customHeight="1" x14ac:dyDescent="0.3">
      <c r="A685" s="213">
        <v>682</v>
      </c>
      <c r="B685" s="230" t="str">
        <f>[4]LT!E$8</f>
        <v xml:space="preserve">LT6. DESARROLLO INTEGRAL RURAL PARA LA EQUIDAD </v>
      </c>
      <c r="C685" s="220" t="str">
        <f>[4]LA!F$29</f>
        <v>LA605. PLAN DE DESARROLLO INTEGRAL INDÍGENA</v>
      </c>
      <c r="D685" s="220" t="str">
        <f>[4]Pg!$F$71</f>
        <v>Pg60503. Economía y Desarrollo Propio (Planeación, Gestión, Administración y Finanzas)</v>
      </c>
      <c r="E685" s="220" t="s">
        <v>5191</v>
      </c>
      <c r="F685" s="220" t="s">
        <v>5358</v>
      </c>
      <c r="G685" s="220" t="s">
        <v>1598</v>
      </c>
      <c r="H685" s="220" t="s">
        <v>5061</v>
      </c>
      <c r="I685" s="220" t="s">
        <v>118</v>
      </c>
      <c r="J685" s="220"/>
      <c r="K685" s="220" t="s">
        <v>85</v>
      </c>
      <c r="L685" s="221">
        <v>0</v>
      </c>
      <c r="M685" s="221">
        <v>2019</v>
      </c>
      <c r="N685" s="224">
        <v>0.1</v>
      </c>
      <c r="O685" s="221">
        <v>0</v>
      </c>
      <c r="P685" s="221">
        <v>10</v>
      </c>
      <c r="Q685" s="221">
        <v>10</v>
      </c>
      <c r="R685" s="221">
        <v>10</v>
      </c>
      <c r="S685" s="223">
        <f t="shared" si="66"/>
        <v>360000000</v>
      </c>
      <c r="T685" s="223">
        <f t="shared" si="64"/>
        <v>0</v>
      </c>
      <c r="U685" s="223">
        <v>0</v>
      </c>
      <c r="V685" s="223"/>
      <c r="W685" s="223"/>
      <c r="X685" s="223"/>
      <c r="Y685" s="223"/>
      <c r="Z685" s="223"/>
      <c r="AA685" s="223"/>
      <c r="AB685" s="223"/>
      <c r="AC685" s="223"/>
      <c r="AD685" s="223">
        <f t="shared" si="63"/>
        <v>120000000</v>
      </c>
      <c r="AE685" s="223">
        <v>120000000</v>
      </c>
      <c r="AF685" s="223"/>
      <c r="AG685" s="223"/>
      <c r="AH685" s="223"/>
      <c r="AI685" s="223"/>
      <c r="AJ685" s="223"/>
      <c r="AK685" s="223"/>
      <c r="AL685" s="223"/>
      <c r="AM685" s="223"/>
      <c r="AN685" s="223">
        <f t="shared" si="65"/>
        <v>120000000</v>
      </c>
      <c r="AO685" s="223">
        <v>120000000</v>
      </c>
      <c r="AP685" s="223"/>
      <c r="AQ685" s="223"/>
      <c r="AR685" s="223"/>
      <c r="AS685" s="223"/>
      <c r="AT685" s="223"/>
      <c r="AU685" s="223"/>
      <c r="AV685" s="223"/>
      <c r="AW685" s="223"/>
      <c r="AX685" s="223">
        <f t="shared" si="67"/>
        <v>120000000</v>
      </c>
      <c r="AY685" s="223">
        <v>120000000</v>
      </c>
      <c r="AZ685" s="223"/>
      <c r="BA685" s="223"/>
      <c r="BB685" s="223"/>
      <c r="BC685" s="223"/>
      <c r="BD685" s="223"/>
      <c r="BE685" s="223"/>
      <c r="BF685" s="223"/>
      <c r="BG685" s="223"/>
    </row>
    <row r="686" spans="1:59" s="234" customFormat="1" ht="39" hidden="1" x14ac:dyDescent="0.3">
      <c r="A686" s="213">
        <v>683</v>
      </c>
      <c r="B686" s="230" t="str">
        <f>[4]LT!E$8</f>
        <v xml:space="preserve">LT6. DESARROLLO INTEGRAL RURAL PARA LA EQUIDAD </v>
      </c>
      <c r="C686" s="220" t="str">
        <f>[4]LA!F$29</f>
        <v>LA605. PLAN DE DESARROLLO INTEGRAL INDÍGENA</v>
      </c>
      <c r="D686" s="220" t="str">
        <f>[4]Pg!$F$72</f>
        <v>Pg60504. Derechos Humanos, Paz y Guardia Indígena</v>
      </c>
      <c r="E686" s="220" t="s">
        <v>5192</v>
      </c>
      <c r="F686" s="220" t="s">
        <v>5359</v>
      </c>
      <c r="G686" s="220" t="s">
        <v>1600</v>
      </c>
      <c r="H686" s="220" t="s">
        <v>5062</v>
      </c>
      <c r="I686" s="220" t="s">
        <v>249</v>
      </c>
      <c r="J686" s="220"/>
      <c r="K686" s="220" t="s">
        <v>85</v>
      </c>
      <c r="L686" s="221">
        <v>1</v>
      </c>
      <c r="M686" s="221">
        <v>2019</v>
      </c>
      <c r="N686" s="221">
        <v>1</v>
      </c>
      <c r="O686" s="221">
        <v>0</v>
      </c>
      <c r="P686" s="221">
        <v>1</v>
      </c>
      <c r="Q686" s="221">
        <v>1</v>
      </c>
      <c r="R686" s="222">
        <v>1</v>
      </c>
      <c r="S686" s="223">
        <f t="shared" si="66"/>
        <v>321490000</v>
      </c>
      <c r="T686" s="223">
        <f t="shared" si="64"/>
        <v>0</v>
      </c>
      <c r="U686" s="223"/>
      <c r="V686" s="223"/>
      <c r="W686" s="223"/>
      <c r="X686" s="223"/>
      <c r="Y686" s="223"/>
      <c r="Z686" s="223"/>
      <c r="AA686" s="223"/>
      <c r="AB686" s="223">
        <v>0</v>
      </c>
      <c r="AC686" s="223"/>
      <c r="AD686" s="223">
        <f t="shared" si="63"/>
        <v>100000000</v>
      </c>
      <c r="AE686" s="223">
        <v>100000000</v>
      </c>
      <c r="AF686" s="223"/>
      <c r="AG686" s="223"/>
      <c r="AH686" s="223"/>
      <c r="AI686" s="223"/>
      <c r="AJ686" s="223"/>
      <c r="AK686" s="223"/>
      <c r="AL686" s="223"/>
      <c r="AM686" s="223"/>
      <c r="AN686" s="223">
        <f t="shared" si="65"/>
        <v>107000000</v>
      </c>
      <c r="AO686" s="223">
        <v>107000000</v>
      </c>
      <c r="AP686" s="223"/>
      <c r="AQ686" s="223"/>
      <c r="AR686" s="223"/>
      <c r="AS686" s="223"/>
      <c r="AT686" s="223"/>
      <c r="AU686" s="223"/>
      <c r="AV686" s="223"/>
      <c r="AW686" s="223"/>
      <c r="AX686" s="223">
        <f t="shared" si="67"/>
        <v>114490000</v>
      </c>
      <c r="AY686" s="223">
        <v>114490000</v>
      </c>
      <c r="AZ686" s="223"/>
      <c r="BA686" s="223"/>
      <c r="BB686" s="223"/>
      <c r="BC686" s="223"/>
      <c r="BD686" s="223"/>
      <c r="BE686" s="223"/>
      <c r="BF686" s="223"/>
      <c r="BG686" s="223"/>
    </row>
    <row r="687" spans="1:59" s="234" customFormat="1" ht="39" hidden="1" x14ac:dyDescent="0.3">
      <c r="A687" s="213">
        <v>684</v>
      </c>
      <c r="B687" s="230" t="str">
        <f>[4]LT!E$8</f>
        <v xml:space="preserve">LT6. DESARROLLO INTEGRAL RURAL PARA LA EQUIDAD </v>
      </c>
      <c r="C687" s="220" t="str">
        <f>[4]LA!F$29</f>
        <v>LA605. PLAN DE DESARROLLO INTEGRAL INDÍGENA</v>
      </c>
      <c r="D687" s="220" t="str">
        <f>[4]Pg!$F$72</f>
        <v>Pg60504. Derechos Humanos, Paz y Guardia Indígena</v>
      </c>
      <c r="E687" s="220" t="s">
        <v>5192</v>
      </c>
      <c r="F687" s="220" t="s">
        <v>5360</v>
      </c>
      <c r="G687" s="220" t="s">
        <v>1608</v>
      </c>
      <c r="H687" s="220" t="s">
        <v>5063</v>
      </c>
      <c r="I687" s="220" t="s">
        <v>258</v>
      </c>
      <c r="J687" s="220"/>
      <c r="K687" s="220" t="s">
        <v>85</v>
      </c>
      <c r="L687" s="221">
        <v>0</v>
      </c>
      <c r="M687" s="221">
        <v>2019</v>
      </c>
      <c r="N687" s="221">
        <v>1</v>
      </c>
      <c r="O687" s="221">
        <v>1</v>
      </c>
      <c r="P687" s="221">
        <v>1</v>
      </c>
      <c r="Q687" s="221">
        <v>1</v>
      </c>
      <c r="R687" s="222">
        <v>1</v>
      </c>
      <c r="S687" s="223">
        <f t="shared" si="66"/>
        <v>42676525</v>
      </c>
      <c r="T687" s="223">
        <f t="shared" si="64"/>
        <v>8000000</v>
      </c>
      <c r="U687" s="223">
        <v>8000000</v>
      </c>
      <c r="V687" s="223"/>
      <c r="W687" s="223"/>
      <c r="X687" s="223"/>
      <c r="Y687" s="223"/>
      <c r="Z687" s="223"/>
      <c r="AA687" s="223"/>
      <c r="AB687" s="223"/>
      <c r="AC687" s="223"/>
      <c r="AD687" s="223">
        <f t="shared" si="63"/>
        <v>14676525</v>
      </c>
      <c r="AE687" s="223">
        <v>14676525</v>
      </c>
      <c r="AF687" s="223"/>
      <c r="AG687" s="223"/>
      <c r="AH687" s="223"/>
      <c r="AI687" s="223"/>
      <c r="AJ687" s="223"/>
      <c r="AK687" s="223"/>
      <c r="AL687" s="223"/>
      <c r="AM687" s="223"/>
      <c r="AN687" s="223">
        <f t="shared" si="65"/>
        <v>10000000</v>
      </c>
      <c r="AO687" s="223">
        <v>10000000</v>
      </c>
      <c r="AP687" s="223"/>
      <c r="AQ687" s="223"/>
      <c r="AR687" s="223"/>
      <c r="AS687" s="223"/>
      <c r="AT687" s="223"/>
      <c r="AU687" s="223"/>
      <c r="AV687" s="223"/>
      <c r="AW687" s="223"/>
      <c r="AX687" s="223">
        <f t="shared" si="67"/>
        <v>10000000</v>
      </c>
      <c r="AY687" s="223">
        <v>10000000</v>
      </c>
      <c r="AZ687" s="223"/>
      <c r="BA687" s="223"/>
      <c r="BB687" s="223"/>
      <c r="BC687" s="223"/>
      <c r="BD687" s="223"/>
      <c r="BE687" s="223"/>
      <c r="BF687" s="223"/>
      <c r="BG687" s="223"/>
    </row>
    <row r="688" spans="1:59" s="234" customFormat="1" ht="65" hidden="1" x14ac:dyDescent="0.3">
      <c r="A688" s="213">
        <v>685</v>
      </c>
      <c r="B688" s="230" t="str">
        <f>[4]LT!E$8</f>
        <v xml:space="preserve">LT6. DESARROLLO INTEGRAL RURAL PARA LA EQUIDAD </v>
      </c>
      <c r="C688" s="220" t="str">
        <f>[4]LA!F$29</f>
        <v>LA605. PLAN DE DESARROLLO INTEGRAL INDÍGENA</v>
      </c>
      <c r="D688" s="220" t="str">
        <f>[4]Pg!$F$73</f>
        <v>Pg60505. Mujer, Familia y Adulto Mayor</v>
      </c>
      <c r="E688" s="220" t="s">
        <v>5193</v>
      </c>
      <c r="F688" s="220" t="s">
        <v>5361</v>
      </c>
      <c r="G688" s="220" t="s">
        <v>2461</v>
      </c>
      <c r="H688" s="220" t="s">
        <v>5064</v>
      </c>
      <c r="I688" s="220" t="s">
        <v>187</v>
      </c>
      <c r="J688" s="220"/>
      <c r="K688" s="220" t="s">
        <v>85</v>
      </c>
      <c r="L688" s="221">
        <v>0</v>
      </c>
      <c r="M688" s="221">
        <v>2019</v>
      </c>
      <c r="N688" s="221">
        <v>1</v>
      </c>
      <c r="O688" s="221">
        <v>1</v>
      </c>
      <c r="P688" s="221">
        <v>1</v>
      </c>
      <c r="Q688" s="221">
        <v>1</v>
      </c>
      <c r="R688" s="221">
        <v>1</v>
      </c>
      <c r="S688" s="223">
        <f t="shared" si="66"/>
        <v>90000000</v>
      </c>
      <c r="T688" s="223">
        <f t="shared" si="64"/>
        <v>90000000</v>
      </c>
      <c r="U688" s="223">
        <v>90000000</v>
      </c>
      <c r="V688" s="223"/>
      <c r="W688" s="223"/>
      <c r="X688" s="223"/>
      <c r="Y688" s="223"/>
      <c r="Z688" s="223"/>
      <c r="AA688" s="223"/>
      <c r="AB688" s="223"/>
      <c r="AC688" s="223"/>
      <c r="AD688" s="223">
        <f t="shared" si="63"/>
        <v>0</v>
      </c>
      <c r="AE688" s="223">
        <v>0</v>
      </c>
      <c r="AF688" s="223"/>
      <c r="AG688" s="223"/>
      <c r="AH688" s="223"/>
      <c r="AI688" s="223"/>
      <c r="AJ688" s="223"/>
      <c r="AK688" s="223"/>
      <c r="AL688" s="223"/>
      <c r="AM688" s="223"/>
      <c r="AN688" s="223">
        <f t="shared" si="65"/>
        <v>0</v>
      </c>
      <c r="AO688" s="223">
        <v>0</v>
      </c>
      <c r="AP688" s="223"/>
      <c r="AQ688" s="223"/>
      <c r="AR688" s="223"/>
      <c r="AS688" s="223"/>
      <c r="AT688" s="223"/>
      <c r="AU688" s="223"/>
      <c r="AV688" s="223"/>
      <c r="AW688" s="223"/>
      <c r="AX688" s="223">
        <f t="shared" si="67"/>
        <v>0</v>
      </c>
      <c r="AY688" s="223"/>
      <c r="AZ688" s="223"/>
      <c r="BA688" s="223"/>
      <c r="BB688" s="223"/>
      <c r="BC688" s="223"/>
      <c r="BD688" s="223"/>
      <c r="BE688" s="223"/>
      <c r="BF688" s="223"/>
      <c r="BG688" s="223"/>
    </row>
    <row r="689" spans="1:59" s="234" customFormat="1" ht="65" hidden="1" x14ac:dyDescent="0.3">
      <c r="A689" s="213">
        <v>686</v>
      </c>
      <c r="B689" s="230" t="str">
        <f>[4]LT!E$8</f>
        <v xml:space="preserve">LT6. DESARROLLO INTEGRAL RURAL PARA LA EQUIDAD </v>
      </c>
      <c r="C689" s="220" t="str">
        <f>[4]LA!F$29</f>
        <v>LA605. PLAN DE DESARROLLO INTEGRAL INDÍGENA</v>
      </c>
      <c r="D689" s="220" t="str">
        <f>[4]Pg!$F$73</f>
        <v>Pg60505. Mujer, Familia y Adulto Mayor</v>
      </c>
      <c r="E689" s="220" t="s">
        <v>5193</v>
      </c>
      <c r="F689" s="220" t="s">
        <v>5361</v>
      </c>
      <c r="G689" s="220" t="s">
        <v>2463</v>
      </c>
      <c r="H689" s="220" t="s">
        <v>5065</v>
      </c>
      <c r="I689" s="220" t="s">
        <v>187</v>
      </c>
      <c r="J689" s="220"/>
      <c r="K689" s="220" t="s">
        <v>85</v>
      </c>
      <c r="L689" s="221">
        <v>100</v>
      </c>
      <c r="M689" s="221">
        <v>2019</v>
      </c>
      <c r="N689" s="221">
        <v>200</v>
      </c>
      <c r="O689" s="221">
        <v>50</v>
      </c>
      <c r="P689" s="221">
        <v>100</v>
      </c>
      <c r="Q689" s="221">
        <v>150</v>
      </c>
      <c r="R689" s="222">
        <v>200</v>
      </c>
      <c r="S689" s="223">
        <f t="shared" si="66"/>
        <v>278000000</v>
      </c>
      <c r="T689" s="223">
        <f t="shared" si="64"/>
        <v>62000000</v>
      </c>
      <c r="U689" s="223">
        <v>62000000</v>
      </c>
      <c r="V689" s="223"/>
      <c r="W689" s="223"/>
      <c r="X689" s="223"/>
      <c r="Y689" s="223"/>
      <c r="Z689" s="223"/>
      <c r="AA689" s="223"/>
      <c r="AB689" s="223"/>
      <c r="AC689" s="223"/>
      <c r="AD689" s="223">
        <f t="shared" si="63"/>
        <v>68000000</v>
      </c>
      <c r="AE689" s="223">
        <v>68000000</v>
      </c>
      <c r="AF689" s="223"/>
      <c r="AG689" s="223"/>
      <c r="AH689" s="223"/>
      <c r="AI689" s="223"/>
      <c r="AJ689" s="223"/>
      <c r="AK689" s="223"/>
      <c r="AL689" s="223"/>
      <c r="AM689" s="223"/>
      <c r="AN689" s="223">
        <f t="shared" si="65"/>
        <v>72000000</v>
      </c>
      <c r="AO689" s="223">
        <v>72000000</v>
      </c>
      <c r="AP689" s="223"/>
      <c r="AQ689" s="223"/>
      <c r="AR689" s="223"/>
      <c r="AS689" s="223"/>
      <c r="AT689" s="223"/>
      <c r="AU689" s="223"/>
      <c r="AV689" s="223"/>
      <c r="AW689" s="223"/>
      <c r="AX689" s="223">
        <f t="shared" si="67"/>
        <v>76000000</v>
      </c>
      <c r="AY689" s="223">
        <v>76000000</v>
      </c>
      <c r="AZ689" s="223"/>
      <c r="BA689" s="223"/>
      <c r="BB689" s="223"/>
      <c r="BC689" s="223"/>
      <c r="BD689" s="223"/>
      <c r="BE689" s="223"/>
      <c r="BF689" s="223"/>
      <c r="BG689" s="223"/>
    </row>
    <row r="690" spans="1:59" s="234" customFormat="1" ht="78" hidden="1" x14ac:dyDescent="0.3">
      <c r="A690" s="213">
        <v>687</v>
      </c>
      <c r="B690" s="230" t="str">
        <f>[4]LT!E$8</f>
        <v xml:space="preserve">LT6. DESARROLLO INTEGRAL RURAL PARA LA EQUIDAD </v>
      </c>
      <c r="C690" s="220" t="str">
        <f>[4]LA!F$29</f>
        <v>LA605. PLAN DE DESARROLLO INTEGRAL INDÍGENA</v>
      </c>
      <c r="D690" s="220" t="str">
        <f>[4]Pg!$F$74</f>
        <v>Pg60506. Juventud y Comunicación</v>
      </c>
      <c r="E690" s="220" t="s">
        <v>5194</v>
      </c>
      <c r="F690" s="220" t="s">
        <v>5362</v>
      </c>
      <c r="G690" s="220" t="s">
        <v>1605</v>
      </c>
      <c r="H690" s="220" t="s">
        <v>5066</v>
      </c>
      <c r="I690" s="220" t="s">
        <v>171</v>
      </c>
      <c r="J690" s="220"/>
      <c r="K690" s="220" t="s">
        <v>85</v>
      </c>
      <c r="L690" s="221">
        <v>0</v>
      </c>
      <c r="M690" s="221">
        <v>2019</v>
      </c>
      <c r="N690" s="221">
        <v>1</v>
      </c>
      <c r="O690" s="221">
        <v>0</v>
      </c>
      <c r="P690" s="221">
        <v>1</v>
      </c>
      <c r="Q690" s="221">
        <v>1</v>
      </c>
      <c r="R690" s="222">
        <v>1</v>
      </c>
      <c r="S690" s="223">
        <f t="shared" si="66"/>
        <v>750000000</v>
      </c>
      <c r="T690" s="223">
        <f t="shared" si="64"/>
        <v>0</v>
      </c>
      <c r="U690" s="223">
        <v>0</v>
      </c>
      <c r="V690" s="223"/>
      <c r="W690" s="223"/>
      <c r="X690" s="223"/>
      <c r="Y690" s="223"/>
      <c r="Z690" s="223"/>
      <c r="AA690" s="223"/>
      <c r="AB690" s="223"/>
      <c r="AC690" s="223"/>
      <c r="AD690" s="223">
        <f t="shared" si="63"/>
        <v>250000000</v>
      </c>
      <c r="AE690" s="223">
        <v>55000000</v>
      </c>
      <c r="AF690" s="223"/>
      <c r="AG690" s="223"/>
      <c r="AH690" s="223"/>
      <c r="AI690" s="223"/>
      <c r="AJ690" s="223"/>
      <c r="AK690" s="223"/>
      <c r="AL690" s="223">
        <v>195000000</v>
      </c>
      <c r="AM690" s="223"/>
      <c r="AN690" s="223">
        <f t="shared" si="65"/>
        <v>250000000</v>
      </c>
      <c r="AO690" s="223">
        <v>60000000</v>
      </c>
      <c r="AP690" s="223"/>
      <c r="AQ690" s="223"/>
      <c r="AR690" s="223"/>
      <c r="AS690" s="223"/>
      <c r="AT690" s="223"/>
      <c r="AU690" s="223"/>
      <c r="AV690" s="223">
        <v>190000000</v>
      </c>
      <c r="AW690" s="223"/>
      <c r="AX690" s="223">
        <f t="shared" si="67"/>
        <v>250000000</v>
      </c>
      <c r="AY690" s="223">
        <v>65000000</v>
      </c>
      <c r="AZ690" s="223"/>
      <c r="BA690" s="223"/>
      <c r="BB690" s="223"/>
      <c r="BC690" s="223"/>
      <c r="BD690" s="223"/>
      <c r="BE690" s="223"/>
      <c r="BF690" s="223">
        <v>185000000</v>
      </c>
      <c r="BG690" s="223"/>
    </row>
    <row r="691" spans="1:59" ht="36.75" customHeight="1" x14ac:dyDescent="0.35">
      <c r="A691" s="180"/>
      <c r="B691" s="185"/>
      <c r="C691" s="180"/>
      <c r="D691" s="180"/>
      <c r="E691" s="180"/>
      <c r="F691" s="285"/>
      <c r="G691" s="286"/>
      <c r="H691" s="286"/>
      <c r="I691" s="286"/>
      <c r="J691" s="286"/>
      <c r="K691" s="286"/>
      <c r="L691" s="286"/>
      <c r="M691" s="286"/>
      <c r="N691" s="286"/>
      <c r="O691" s="286"/>
      <c r="P691" s="286"/>
      <c r="Q691" s="286"/>
      <c r="R691" s="286"/>
      <c r="S691" s="287"/>
      <c r="T691" s="287"/>
      <c r="U691" s="287"/>
      <c r="V691" s="287"/>
      <c r="W691" s="287"/>
      <c r="X691" s="287"/>
      <c r="Y691" s="287"/>
      <c r="Z691" s="287"/>
      <c r="AA691" s="287"/>
      <c r="AB691" s="287"/>
      <c r="AC691" s="287"/>
      <c r="AD691" s="287"/>
      <c r="AE691" s="287"/>
      <c r="AF691" s="287"/>
      <c r="AG691" s="287"/>
      <c r="AH691" s="287"/>
      <c r="AI691" s="287"/>
      <c r="AJ691" s="287"/>
      <c r="AK691" s="287"/>
      <c r="AL691" s="287"/>
      <c r="AM691" s="287"/>
      <c r="AN691" s="287"/>
      <c r="AO691" s="287"/>
      <c r="AP691" s="287"/>
      <c r="AQ691" s="287"/>
      <c r="AR691" s="287"/>
      <c r="AS691" s="287"/>
      <c r="AT691" s="287"/>
      <c r="AU691" s="287"/>
      <c r="AV691" s="287"/>
      <c r="AW691" s="287"/>
      <c r="AX691" s="287"/>
      <c r="AY691" s="287"/>
      <c r="AZ691" s="287"/>
      <c r="BA691" s="287"/>
      <c r="BB691" s="287"/>
      <c r="BC691" s="287"/>
      <c r="BD691" s="287"/>
      <c r="BE691" s="287"/>
      <c r="BF691" s="288"/>
      <c r="BG691" s="288"/>
    </row>
    <row r="692" spans="1:59" ht="24.75" customHeight="1" x14ac:dyDescent="0.35">
      <c r="A692" s="180"/>
      <c r="B692" s="289"/>
      <c r="C692" s="285"/>
      <c r="D692" s="290"/>
      <c r="E692" s="285"/>
      <c r="F692" s="285"/>
      <c r="G692" s="286"/>
      <c r="H692" s="286"/>
      <c r="I692" s="286"/>
      <c r="J692" s="286"/>
      <c r="K692" s="286"/>
      <c r="L692" s="286"/>
      <c r="M692" s="286"/>
      <c r="N692" s="286"/>
      <c r="O692" s="286"/>
      <c r="P692" s="286"/>
      <c r="Q692" s="286"/>
      <c r="R692" s="286"/>
      <c r="S692" s="287"/>
      <c r="T692" s="287"/>
      <c r="U692" s="287"/>
      <c r="V692" s="287"/>
      <c r="W692" s="287"/>
      <c r="X692" s="287"/>
      <c r="Y692" s="287"/>
      <c r="Z692" s="287"/>
      <c r="AA692" s="287"/>
      <c r="AB692" s="287"/>
      <c r="AC692" s="287"/>
      <c r="AD692" s="287"/>
      <c r="AE692" s="287"/>
      <c r="AF692" s="287"/>
      <c r="AG692" s="287"/>
      <c r="AH692" s="287"/>
      <c r="AI692" s="287"/>
      <c r="AJ692" s="287"/>
      <c r="AK692" s="287"/>
      <c r="AL692" s="287"/>
      <c r="AM692" s="287"/>
      <c r="AN692" s="287"/>
      <c r="AO692" s="287"/>
      <c r="AP692" s="287"/>
      <c r="AQ692" s="287"/>
      <c r="AR692" s="287"/>
      <c r="AS692" s="287"/>
      <c r="AT692" s="287"/>
      <c r="AU692" s="287"/>
      <c r="AV692" s="287"/>
      <c r="AW692" s="287"/>
      <c r="AX692" s="287"/>
      <c r="AY692" s="287"/>
      <c r="AZ692" s="287"/>
      <c r="BA692" s="287"/>
      <c r="BB692" s="287"/>
      <c r="BC692" s="287"/>
      <c r="BD692" s="287"/>
      <c r="BE692" s="287"/>
      <c r="BF692" s="287"/>
      <c r="BG692" s="287"/>
    </row>
    <row r="693" spans="1:59" ht="35.25" customHeight="1" x14ac:dyDescent="0.35">
      <c r="A693" s="180"/>
      <c r="B693" s="180"/>
      <c r="C693" s="291" t="s">
        <v>5372</v>
      </c>
      <c r="D693" s="292"/>
      <c r="E693" s="292"/>
      <c r="F693" s="292"/>
      <c r="G693" s="292"/>
      <c r="H693" s="292"/>
      <c r="I693" s="292">
        <v>0</v>
      </c>
      <c r="J693" s="292"/>
      <c r="K693" s="292"/>
      <c r="L693" s="292"/>
      <c r="M693" s="292"/>
      <c r="N693" s="292"/>
      <c r="O693" s="292"/>
      <c r="P693" s="292"/>
      <c r="Q693" s="292"/>
      <c r="R693" s="292"/>
      <c r="S693" s="292">
        <f>SUBTOTAL(9,S4:S690)</f>
        <v>1151687695721.4644</v>
      </c>
      <c r="T693" s="292">
        <f t="shared" ref="T693:BG693" si="68">SUBTOTAL(9,T4:T690)</f>
        <v>430746292366</v>
      </c>
      <c r="U693" s="292">
        <f t="shared" si="68"/>
        <v>52596600000</v>
      </c>
      <c r="V693" s="292">
        <f t="shared" si="68"/>
        <v>296390740004</v>
      </c>
      <c r="W693" s="292">
        <f t="shared" si="68"/>
        <v>59427436686</v>
      </c>
      <c r="X693" s="292">
        <f t="shared" si="68"/>
        <v>0</v>
      </c>
      <c r="Y693" s="292">
        <f t="shared" si="68"/>
        <v>0</v>
      </c>
      <c r="Z693" s="292">
        <f t="shared" si="68"/>
        <v>22331515676</v>
      </c>
      <c r="AA693" s="292">
        <f t="shared" si="68"/>
        <v>0</v>
      </c>
      <c r="AB693" s="292">
        <f t="shared" si="68"/>
        <v>0</v>
      </c>
      <c r="AC693" s="292">
        <f t="shared" si="68"/>
        <v>0</v>
      </c>
      <c r="AD693" s="292">
        <f t="shared" si="68"/>
        <v>230942103861.68002</v>
      </c>
      <c r="AE693" s="292">
        <f t="shared" si="68"/>
        <v>39860000</v>
      </c>
      <c r="AF693" s="292">
        <f t="shared" si="68"/>
        <v>172534278343</v>
      </c>
      <c r="AG693" s="292">
        <f t="shared" si="68"/>
        <v>54405038494.68</v>
      </c>
      <c r="AH693" s="292">
        <f t="shared" si="68"/>
        <v>0</v>
      </c>
      <c r="AI693" s="292">
        <f t="shared" si="68"/>
        <v>0</v>
      </c>
      <c r="AJ693" s="292">
        <f t="shared" si="68"/>
        <v>3962927024</v>
      </c>
      <c r="AK693" s="292">
        <f t="shared" si="68"/>
        <v>0</v>
      </c>
      <c r="AL693" s="292">
        <f t="shared" si="68"/>
        <v>0</v>
      </c>
      <c r="AM693" s="292">
        <f t="shared" si="68"/>
        <v>0</v>
      </c>
      <c r="AN693" s="292">
        <f t="shared" si="68"/>
        <v>240435146821.98892</v>
      </c>
      <c r="AO693" s="292">
        <f t="shared" si="68"/>
        <v>97500000</v>
      </c>
      <c r="AP693" s="292">
        <f t="shared" si="68"/>
        <v>180924534157</v>
      </c>
      <c r="AQ693" s="292">
        <f t="shared" si="68"/>
        <v>55303371791.988907</v>
      </c>
      <c r="AR693" s="292">
        <f t="shared" si="68"/>
        <v>0</v>
      </c>
      <c r="AS693" s="292">
        <f t="shared" si="68"/>
        <v>0</v>
      </c>
      <c r="AT693" s="292">
        <f t="shared" si="68"/>
        <v>4109740873</v>
      </c>
      <c r="AU693" s="292">
        <f t="shared" si="68"/>
        <v>0</v>
      </c>
      <c r="AV693" s="292">
        <f t="shared" si="68"/>
        <v>0</v>
      </c>
      <c r="AW693" s="292">
        <f t="shared" si="68"/>
        <v>0</v>
      </c>
      <c r="AX693" s="292">
        <f t="shared" si="68"/>
        <v>249564152671.79541</v>
      </c>
      <c r="AY693" s="292">
        <f t="shared" si="68"/>
        <v>130410000</v>
      </c>
      <c r="AZ693" s="292">
        <f t="shared" si="68"/>
        <v>186387182682</v>
      </c>
      <c r="BA693" s="292">
        <f t="shared" si="68"/>
        <v>58784483810.795395</v>
      </c>
      <c r="BB693" s="292">
        <f t="shared" si="68"/>
        <v>0</v>
      </c>
      <c r="BC693" s="292">
        <f t="shared" si="68"/>
        <v>0</v>
      </c>
      <c r="BD693" s="293">
        <f t="shared" si="68"/>
        <v>4262076179</v>
      </c>
      <c r="BE693" s="292">
        <f t="shared" si="68"/>
        <v>0</v>
      </c>
      <c r="BF693" s="292">
        <f t="shared" si="68"/>
        <v>0</v>
      </c>
      <c r="BG693" s="292">
        <f t="shared" si="68"/>
        <v>0</v>
      </c>
    </row>
    <row r="694" spans="1:59" ht="34.5" hidden="1" customHeight="1" thickBot="1" x14ac:dyDescent="0.4">
      <c r="A694" s="180"/>
      <c r="B694" s="180"/>
      <c r="C694" s="285"/>
      <c r="D694" s="290"/>
      <c r="E694" s="285"/>
      <c r="F694" s="285"/>
      <c r="G694" s="286"/>
      <c r="H694" s="180"/>
      <c r="I694" s="180"/>
      <c r="J694" s="180"/>
      <c r="K694" s="180"/>
      <c r="L694" s="180"/>
      <c r="M694" s="180"/>
      <c r="N694" s="180"/>
      <c r="O694" s="180"/>
      <c r="P694" s="180"/>
      <c r="Q694" s="180"/>
      <c r="R694" s="180"/>
      <c r="S694" s="180"/>
      <c r="T694" s="180"/>
      <c r="U694" s="294"/>
      <c r="V694" s="295"/>
      <c r="W694" s="295"/>
      <c r="X694" s="180"/>
      <c r="Y694" s="180"/>
      <c r="Z694" s="180"/>
      <c r="AA694" s="180"/>
      <c r="AB694" s="180"/>
      <c r="AC694" s="180"/>
      <c r="AD694" s="180"/>
      <c r="AE694" s="296">
        <v>741600000</v>
      </c>
      <c r="AF694" s="297">
        <f>+AE693-AE694</f>
        <v>-701740000</v>
      </c>
      <c r="AG694" s="180"/>
      <c r="AH694" s="180"/>
      <c r="AI694" s="180"/>
      <c r="AJ694" s="180"/>
      <c r="AK694" s="180"/>
      <c r="AL694" s="180"/>
      <c r="AM694" s="180"/>
      <c r="AN694" s="180"/>
      <c r="AO694" s="13">
        <v>793512000</v>
      </c>
      <c r="AP694" s="13">
        <f>+AO693-AO694</f>
        <v>-696012000</v>
      </c>
      <c r="AQ694" s="180"/>
      <c r="AR694" s="180"/>
      <c r="AS694" s="180"/>
      <c r="AT694" s="180"/>
      <c r="AU694" s="180"/>
      <c r="AV694" s="180"/>
      <c r="AW694" s="180"/>
      <c r="AX694" s="180"/>
      <c r="AY694" s="13">
        <v>872863200.00000012</v>
      </c>
      <c r="AZ694" s="13">
        <f>+AY693-AY694</f>
        <v>-742453200.00000012</v>
      </c>
      <c r="BA694" s="180"/>
      <c r="BB694" s="180"/>
      <c r="BC694" s="180"/>
      <c r="BD694" s="180"/>
      <c r="BE694" s="180"/>
      <c r="BF694" s="180"/>
      <c r="BG694" s="180"/>
    </row>
    <row r="695" spans="1:59" ht="34.5" hidden="1" customHeight="1" thickBot="1" x14ac:dyDescent="0.4">
      <c r="A695" s="180"/>
      <c r="B695" s="180"/>
      <c r="C695" s="298" t="s">
        <v>0</v>
      </c>
      <c r="D695" s="299" t="s">
        <v>1181</v>
      </c>
      <c r="E695" s="300"/>
      <c r="F695" s="301"/>
      <c r="G695" s="302"/>
      <c r="H695" s="301"/>
      <c r="I695" s="301">
        <v>0</v>
      </c>
      <c r="J695" s="301"/>
      <c r="K695" s="301">
        <f t="shared" ref="K695:R695" si="69">SUM(K4:K694)</f>
        <v>0</v>
      </c>
      <c r="L695" s="302">
        <f t="shared" si="69"/>
        <v>401249873661.974</v>
      </c>
      <c r="M695" s="302">
        <f t="shared" si="69"/>
        <v>1358784</v>
      </c>
      <c r="N695" s="302">
        <f t="shared" si="69"/>
        <v>500187307526.63098</v>
      </c>
      <c r="O695" s="302">
        <f t="shared" si="69"/>
        <v>75124602670.429993</v>
      </c>
      <c r="P695" s="302">
        <f t="shared" si="69"/>
        <v>205130397257.58002</v>
      </c>
      <c r="Q695" s="302">
        <f t="shared" si="69"/>
        <v>345254493489.59003</v>
      </c>
      <c r="R695" s="303">
        <f t="shared" si="69"/>
        <v>500261344901.92999</v>
      </c>
      <c r="S695" s="300">
        <f t="shared" ref="S695:BG695" si="70">SUM(S4:S690)</f>
        <v>8030108242628.3701</v>
      </c>
      <c r="T695" s="300">
        <f t="shared" si="70"/>
        <v>2174696009543.7673</v>
      </c>
      <c r="U695" s="300">
        <f t="shared" si="70"/>
        <v>348426625843.29297</v>
      </c>
      <c r="V695" s="300">
        <f t="shared" si="70"/>
        <v>547650319546.47418</v>
      </c>
      <c r="W695" s="300">
        <f t="shared" si="70"/>
        <v>514778946318</v>
      </c>
      <c r="X695" s="300">
        <f t="shared" si="70"/>
        <v>85040047056</v>
      </c>
      <c r="Y695" s="300">
        <f t="shared" si="70"/>
        <v>0</v>
      </c>
      <c r="Z695" s="300">
        <f t="shared" si="70"/>
        <v>39488104567</v>
      </c>
      <c r="AA695" s="300">
        <f t="shared" si="70"/>
        <v>57561582404</v>
      </c>
      <c r="AB695" s="300">
        <f t="shared" si="70"/>
        <v>143621383625</v>
      </c>
      <c r="AC695" s="300">
        <f t="shared" si="70"/>
        <v>438129000184</v>
      </c>
      <c r="AD695" s="300">
        <f t="shared" si="70"/>
        <v>1952799749020.5061</v>
      </c>
      <c r="AE695" s="300">
        <f t="shared" si="70"/>
        <v>160542429517.7785</v>
      </c>
      <c r="AF695" s="300">
        <f t="shared" si="70"/>
        <v>308118418695.44806</v>
      </c>
      <c r="AG695" s="300">
        <f t="shared" si="70"/>
        <v>517954932608.67999</v>
      </c>
      <c r="AH695" s="300">
        <f t="shared" si="70"/>
        <v>53736862136</v>
      </c>
      <c r="AI695" s="300">
        <f t="shared" si="70"/>
        <v>8021280848</v>
      </c>
      <c r="AJ695" s="300">
        <f t="shared" si="70"/>
        <v>21733102511.599998</v>
      </c>
      <c r="AK695" s="300">
        <f t="shared" si="70"/>
        <v>100000000000</v>
      </c>
      <c r="AL695" s="300">
        <f t="shared" si="70"/>
        <v>279830407622</v>
      </c>
      <c r="AM695" s="300">
        <f t="shared" si="70"/>
        <v>502862315081</v>
      </c>
      <c r="AN695" s="300">
        <f t="shared" si="70"/>
        <v>1972778314996.1389</v>
      </c>
      <c r="AO695" s="300">
        <f t="shared" si="70"/>
        <v>160449575698.14801</v>
      </c>
      <c r="AP695" s="300">
        <f t="shared" si="70"/>
        <v>322500368240.71973</v>
      </c>
      <c r="AQ695" s="300">
        <f t="shared" si="70"/>
        <v>538487187216.74945</v>
      </c>
      <c r="AR695" s="300">
        <f t="shared" si="70"/>
        <v>44325188855</v>
      </c>
      <c r="AS695" s="300">
        <f t="shared" si="70"/>
        <v>0</v>
      </c>
      <c r="AT695" s="300">
        <f t="shared" si="70"/>
        <v>22583076334.024002</v>
      </c>
      <c r="AU695" s="300">
        <f t="shared" si="70"/>
        <v>100000000000</v>
      </c>
      <c r="AV695" s="300">
        <f t="shared" si="70"/>
        <v>261498200248.49847</v>
      </c>
      <c r="AW695" s="300">
        <f t="shared" si="70"/>
        <v>522934718403</v>
      </c>
      <c r="AX695" s="300">
        <f t="shared" si="70"/>
        <v>1929834169067.9578</v>
      </c>
      <c r="AY695" s="300">
        <f t="shared" si="70"/>
        <v>163136906276.77948</v>
      </c>
      <c r="AZ695" s="300">
        <f t="shared" si="70"/>
        <v>337659136036.17914</v>
      </c>
      <c r="BA695" s="300">
        <f t="shared" si="70"/>
        <v>559829760214.26282</v>
      </c>
      <c r="BB695" s="300">
        <f t="shared" si="70"/>
        <v>66831952741</v>
      </c>
      <c r="BC695" s="300">
        <f t="shared" si="70"/>
        <v>0</v>
      </c>
      <c r="BD695" s="300">
        <f t="shared" si="70"/>
        <v>23466468600.784962</v>
      </c>
      <c r="BE695" s="300">
        <f t="shared" si="70"/>
        <v>0</v>
      </c>
      <c r="BF695" s="300">
        <f t="shared" si="70"/>
        <v>257339282418.61786</v>
      </c>
      <c r="BG695" s="300">
        <f t="shared" si="70"/>
        <v>521570662780.33337</v>
      </c>
    </row>
    <row r="696" spans="1:59" ht="34.5" hidden="1" customHeight="1" x14ac:dyDescent="0.35">
      <c r="A696" s="180"/>
      <c r="B696" s="289"/>
      <c r="C696" s="285"/>
      <c r="D696" s="290"/>
      <c r="E696" s="285"/>
      <c r="F696" s="285"/>
      <c r="G696" s="286"/>
      <c r="H696" s="286"/>
      <c r="I696" s="286"/>
      <c r="J696" s="286"/>
      <c r="K696" s="286"/>
      <c r="L696" s="286"/>
      <c r="M696" s="286"/>
      <c r="N696" s="286"/>
      <c r="O696" s="286"/>
      <c r="P696" s="286"/>
      <c r="Q696" s="286"/>
      <c r="R696" s="286"/>
      <c r="S696" s="304"/>
      <c r="T696" s="304"/>
      <c r="U696" s="294"/>
      <c r="V696" s="305"/>
      <c r="W696" s="306"/>
      <c r="X696" s="304"/>
      <c r="Y696" s="304"/>
      <c r="Z696" s="304"/>
      <c r="AA696" s="294">
        <v>57561582404</v>
      </c>
      <c r="AB696" s="307">
        <f>AB695+AA695</f>
        <v>201182966029</v>
      </c>
      <c r="AC696" s="304"/>
      <c r="AD696" s="304"/>
      <c r="AE696" s="308"/>
      <c r="AF696" s="304"/>
      <c r="AG696" s="306"/>
      <c r="AH696" s="309"/>
      <c r="AI696" s="304"/>
      <c r="AJ696" s="304"/>
      <c r="AK696" s="294"/>
      <c r="AL696" s="304"/>
      <c r="AM696" s="304"/>
      <c r="AN696" s="304"/>
      <c r="AO696" s="308"/>
      <c r="AP696" s="304"/>
      <c r="AQ696" s="306"/>
      <c r="AR696" s="304"/>
      <c r="AS696" s="304"/>
      <c r="AT696" s="304"/>
      <c r="AU696" s="294"/>
      <c r="AV696" s="304"/>
      <c r="AW696" s="304"/>
      <c r="AX696" s="304"/>
      <c r="AY696" s="308"/>
      <c r="AZ696" s="310"/>
      <c r="BA696" s="306"/>
      <c r="BB696" s="310"/>
      <c r="BC696" s="310"/>
      <c r="BD696" s="310"/>
      <c r="BE696" s="310"/>
      <c r="BF696" s="311"/>
      <c r="BG696" s="310"/>
    </row>
    <row r="697" spans="1:59" ht="25.5" hidden="1" customHeight="1" x14ac:dyDescent="0.35">
      <c r="A697" s="180"/>
      <c r="B697" s="185"/>
      <c r="C697" s="180"/>
      <c r="D697" s="312"/>
      <c r="E697" s="180"/>
      <c r="F697" s="180"/>
      <c r="G697" s="313"/>
      <c r="H697" s="313"/>
      <c r="I697" s="313"/>
      <c r="J697" s="313"/>
      <c r="K697" s="313"/>
      <c r="L697" s="313"/>
      <c r="M697" s="313"/>
      <c r="N697" s="313"/>
      <c r="O697" s="313"/>
      <c r="P697" s="313"/>
      <c r="Q697" s="313"/>
      <c r="R697" s="313"/>
      <c r="S697" s="292">
        <v>2247312321723</v>
      </c>
      <c r="T697" s="314">
        <v>501602309705</v>
      </c>
      <c r="U697" s="292"/>
      <c r="V697" s="292"/>
      <c r="W697" s="292"/>
      <c r="X697" s="292"/>
      <c r="Y697" s="292"/>
      <c r="Z697" s="292"/>
      <c r="AA697" s="292"/>
      <c r="AB697" s="292"/>
      <c r="AC697" s="292"/>
      <c r="AD697" s="314">
        <v>550446306391</v>
      </c>
      <c r="AE697" s="292"/>
      <c r="AF697" s="292"/>
      <c r="AG697" s="292"/>
      <c r="AH697" s="292"/>
      <c r="AI697" s="292"/>
      <c r="AJ697" s="292"/>
      <c r="AK697" s="292"/>
      <c r="AL697" s="292"/>
      <c r="AM697" s="292"/>
      <c r="AN697" s="292"/>
      <c r="AO697" s="292"/>
      <c r="AP697" s="292"/>
      <c r="AQ697" s="292"/>
      <c r="AR697" s="292"/>
      <c r="AS697" s="292"/>
      <c r="AT697" s="292"/>
      <c r="AU697" s="292"/>
      <c r="AV697" s="292"/>
      <c r="AW697" s="292"/>
      <c r="AX697" s="292"/>
      <c r="AY697" s="292"/>
      <c r="AZ697" s="292"/>
      <c r="BA697" s="292"/>
      <c r="BB697" s="292"/>
      <c r="BC697" s="292"/>
      <c r="BD697" s="293"/>
      <c r="BE697" s="292"/>
      <c r="BF697" s="292"/>
      <c r="BG697" s="292"/>
    </row>
    <row r="698" spans="1:59" ht="34.5" hidden="1" customHeight="1" x14ac:dyDescent="0.35">
      <c r="A698" s="180"/>
      <c r="B698" s="185"/>
      <c r="C698" s="180"/>
      <c r="D698" s="180"/>
      <c r="E698" s="180"/>
      <c r="F698" s="180"/>
      <c r="G698" s="180"/>
      <c r="H698" s="180"/>
      <c r="I698" s="180"/>
      <c r="J698" s="180"/>
      <c r="K698" s="180"/>
      <c r="L698" s="180"/>
      <c r="M698" s="180"/>
      <c r="N698" s="180"/>
      <c r="O698" s="180"/>
      <c r="P698" s="180"/>
      <c r="Q698" s="180"/>
      <c r="R698" s="180"/>
      <c r="S698" s="315"/>
      <c r="T698" s="315"/>
      <c r="U698" s="309"/>
      <c r="V698" s="309"/>
      <c r="W698" s="309"/>
      <c r="X698" s="309"/>
      <c r="Y698" s="309"/>
      <c r="Z698" s="309"/>
      <c r="AA698" s="309"/>
      <c r="AB698" s="309"/>
      <c r="AC698" s="309"/>
      <c r="AD698" s="309"/>
      <c r="AE698" s="309"/>
      <c r="AF698" s="309"/>
      <c r="AG698" s="309"/>
      <c r="AH698" s="309"/>
      <c r="AI698" s="309"/>
      <c r="AJ698" s="309"/>
      <c r="AK698" s="309"/>
      <c r="AL698" s="309"/>
      <c r="AM698" s="309"/>
      <c r="AN698" s="309"/>
      <c r="AO698" s="309"/>
      <c r="AP698" s="315"/>
      <c r="AQ698" s="315"/>
      <c r="AR698" s="309"/>
      <c r="AS698" s="315"/>
      <c r="AT698" s="309"/>
      <c r="AU698" s="309"/>
      <c r="AV698" s="309"/>
      <c r="AW698" s="309"/>
      <c r="AX698" s="309"/>
      <c r="AY698" s="309"/>
      <c r="AZ698" s="309"/>
      <c r="BA698" s="309"/>
      <c r="BB698" s="309"/>
      <c r="BC698" s="309"/>
      <c r="BD698" s="309"/>
      <c r="BE698" s="309"/>
      <c r="BF698" s="309"/>
      <c r="BG698" s="309"/>
    </row>
    <row r="699" spans="1:59" ht="15" customHeight="1" x14ac:dyDescent="0.35">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c r="AS699" s="185"/>
      <c r="AT699" s="185"/>
      <c r="AU699" s="185"/>
      <c r="AV699" s="185"/>
      <c r="AW699" s="185"/>
      <c r="AX699" s="185"/>
      <c r="AY699" s="185"/>
      <c r="AZ699" s="185"/>
      <c r="BA699" s="185"/>
      <c r="BB699" s="185"/>
      <c r="BC699" s="185"/>
      <c r="BD699" s="185"/>
      <c r="BE699" s="185"/>
      <c r="BF699" s="185"/>
      <c r="BG699" s="185"/>
    </row>
  </sheetData>
  <sheetProtection formatCells="0" formatColumns="0" formatRows="0" autoFilter="0"/>
  <autoFilter ref="A3:BG690" xr:uid="{904C5B7F-76F5-4064-8523-6284132C1654}">
    <filterColumn colId="8">
      <filters>
        <filter val="SECRETARÍA DE SALUD"/>
      </filters>
    </filterColumn>
  </autoFilter>
  <mergeCells count="12">
    <mergeCell ref="BE2:BF2"/>
    <mergeCell ref="U2:V2"/>
    <mergeCell ref="W2:Z2"/>
    <mergeCell ref="AA2:AB2"/>
    <mergeCell ref="AE2:AF2"/>
    <mergeCell ref="AG2:AJ2"/>
    <mergeCell ref="AK2:AL2"/>
    <mergeCell ref="AO2:AP2"/>
    <mergeCell ref="AQ2:AT2"/>
    <mergeCell ref="AU2:AV2"/>
    <mergeCell ref="AY2:AZ2"/>
    <mergeCell ref="BA2:BD2"/>
  </mergeCells>
  <conditionalFormatting sqref="V22">
    <cfRule type="notContainsBlanks" dxfId="1" priority="1">
      <formula>LEN(TRIM(V22))&gt;0</formula>
    </cfRule>
  </conditionalFormatting>
  <conditionalFormatting sqref="Y46 BE46 AE46:AI46 AO46:AW46 AY46:BC46 AA46:AC46 AK46:AM46">
    <cfRule type="notContainsBlanks" dxfId="0" priority="2">
      <formula>LEN(TRIM(Y46))&gt;0</formula>
    </cfRule>
  </conditionalFormatting>
  <pageMargins left="0.70866141732283472" right="0.70866141732283472" top="0.74803149606299213" bottom="0.74803149606299213" header="0" footer="0"/>
  <pageSetup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BF14B-55D3-4566-8755-56266819045B}">
  <sheetPr codeName="Hoja9"/>
  <dimension ref="B1:H10"/>
  <sheetViews>
    <sheetView tabSelected="1" zoomScale="87" zoomScaleNormal="87" workbookViewId="0">
      <selection activeCell="J4" sqref="J4"/>
    </sheetView>
  </sheetViews>
  <sheetFormatPr baseColWidth="10" defaultColWidth="11.53515625" defaultRowHeight="14.5" x14ac:dyDescent="0.35"/>
  <cols>
    <col min="1" max="1" width="1.3046875" style="159" customWidth="1"/>
    <col min="2" max="2" width="10.4609375" style="159" customWidth="1"/>
    <col min="3" max="3" width="19" style="160" customWidth="1"/>
    <col min="4" max="4" width="20.3046875" style="159" customWidth="1"/>
    <col min="5" max="6" width="19.53515625" style="159" customWidth="1"/>
    <col min="7" max="7" width="19.69140625" style="159" customWidth="1"/>
    <col min="8" max="8" width="23.61328125" style="159" customWidth="1"/>
    <col min="9" max="14" width="11.53515625" style="159"/>
    <col min="15" max="15" width="14.69140625" style="159" customWidth="1"/>
    <col min="16" max="16384" width="11.53515625" style="159"/>
  </cols>
  <sheetData>
    <row r="1" spans="2:8" ht="8.25" customHeight="1" x14ac:dyDescent="0.35"/>
    <row r="2" spans="2:8" ht="43.5" customHeight="1" x14ac:dyDescent="0.35">
      <c r="B2" s="337" t="s">
        <v>5373</v>
      </c>
      <c r="C2" s="337"/>
      <c r="D2" s="337"/>
      <c r="E2" s="337"/>
      <c r="F2" s="337"/>
      <c r="G2" s="337"/>
      <c r="H2" s="337"/>
    </row>
    <row r="3" spans="2:8" ht="28.5" customHeight="1" x14ac:dyDescent="0.35">
      <c r="B3" s="338" t="s">
        <v>5374</v>
      </c>
      <c r="C3" s="161" t="s">
        <v>5375</v>
      </c>
      <c r="D3" s="162" t="s">
        <v>5376</v>
      </c>
      <c r="E3" s="162" t="s">
        <v>5377</v>
      </c>
      <c r="F3" s="162" t="s">
        <v>5378</v>
      </c>
      <c r="G3" s="162" t="s">
        <v>14</v>
      </c>
      <c r="H3" s="162" t="s">
        <v>5379</v>
      </c>
    </row>
    <row r="4" spans="2:8" ht="24.75" customHeight="1" x14ac:dyDescent="0.35">
      <c r="B4" s="339"/>
      <c r="C4" s="163" t="s">
        <v>5380</v>
      </c>
      <c r="D4" s="164">
        <v>3</v>
      </c>
      <c r="E4" s="164">
        <v>8</v>
      </c>
      <c r="F4" s="164">
        <v>9</v>
      </c>
      <c r="G4" s="164">
        <v>19</v>
      </c>
      <c r="H4" s="165">
        <v>89</v>
      </c>
    </row>
    <row r="5" spans="2:8" ht="21" customHeight="1" x14ac:dyDescent="0.35">
      <c r="B5" s="339"/>
      <c r="C5" s="166" t="s">
        <v>5381</v>
      </c>
      <c r="D5" s="166">
        <v>5</v>
      </c>
      <c r="E5" s="166">
        <v>13</v>
      </c>
      <c r="F5" s="166">
        <v>19</v>
      </c>
      <c r="G5" s="166">
        <v>35</v>
      </c>
      <c r="H5" s="166">
        <v>127</v>
      </c>
    </row>
    <row r="6" spans="2:8" ht="26.25" customHeight="1" x14ac:dyDescent="0.35">
      <c r="B6" s="339"/>
      <c r="C6" s="167" t="s">
        <v>5382</v>
      </c>
      <c r="D6" s="168">
        <v>4</v>
      </c>
      <c r="E6" s="168">
        <v>12</v>
      </c>
      <c r="F6" s="168">
        <v>17</v>
      </c>
      <c r="G6" s="168">
        <v>25</v>
      </c>
      <c r="H6" s="169">
        <v>103</v>
      </c>
    </row>
    <row r="7" spans="2:8" ht="22.5" customHeight="1" x14ac:dyDescent="0.35">
      <c r="B7" s="339"/>
      <c r="C7" s="166" t="s">
        <v>5383</v>
      </c>
      <c r="D7" s="166">
        <v>5</v>
      </c>
      <c r="E7" s="166">
        <v>8</v>
      </c>
      <c r="F7" s="166">
        <v>9</v>
      </c>
      <c r="G7" s="166">
        <v>17</v>
      </c>
      <c r="H7" s="166">
        <v>56</v>
      </c>
    </row>
    <row r="8" spans="2:8" ht="21.75" customHeight="1" x14ac:dyDescent="0.35">
      <c r="B8" s="339"/>
      <c r="C8" s="167" t="s">
        <v>5384</v>
      </c>
      <c r="D8" s="168">
        <v>5</v>
      </c>
      <c r="E8" s="168">
        <v>17</v>
      </c>
      <c r="F8" s="168">
        <v>55</v>
      </c>
      <c r="G8" s="168">
        <v>41</v>
      </c>
      <c r="H8" s="169">
        <v>222</v>
      </c>
    </row>
    <row r="9" spans="2:8" ht="24" customHeight="1" x14ac:dyDescent="0.35">
      <c r="B9" s="340"/>
      <c r="C9" s="170" t="s">
        <v>5385</v>
      </c>
      <c r="D9" s="170">
        <v>5</v>
      </c>
      <c r="E9" s="170">
        <v>14</v>
      </c>
      <c r="F9" s="170">
        <v>18</v>
      </c>
      <c r="G9" s="170">
        <v>31</v>
      </c>
      <c r="H9" s="170">
        <v>90</v>
      </c>
    </row>
    <row r="10" spans="2:8" ht="28.5" customHeight="1" x14ac:dyDescent="0.35">
      <c r="B10" s="171" t="s">
        <v>0</v>
      </c>
      <c r="C10" s="171">
        <v>6</v>
      </c>
      <c r="D10" s="171">
        <f>SUM(D4:D9)</f>
        <v>27</v>
      </c>
      <c r="E10" s="171">
        <f>SUM(E4:E9)</f>
        <v>72</v>
      </c>
      <c r="F10" s="171">
        <f>SUM(F4:F9)</f>
        <v>127</v>
      </c>
      <c r="G10" s="171">
        <f>SUM(G4:G9)</f>
        <v>168</v>
      </c>
      <c r="H10" s="171">
        <f>SUM(H4:H9)</f>
        <v>687</v>
      </c>
    </row>
  </sheetData>
  <sheetProtection algorithmName="SHA-512" hashValue="QYAWTbosXvGH4BBDbz45K15GIFyonfmTuglTUV8bTT2Rof6bczbMbn/r8MOeqGnqtQnztIt+Ibjw5gG3huqNIA==" saltValue="iyjemlhjUTzlffUkENRUXw==" spinCount="100000" sheet="1" objects="1" scenarios="1" formatCells="0" formatColumns="0" formatRows="0"/>
  <mergeCells count="2">
    <mergeCell ref="B2:H2"/>
    <mergeCell ref="B3:B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Listas</vt:lpstr>
      <vt:lpstr>LT</vt:lpstr>
      <vt:lpstr>LA</vt:lpstr>
      <vt:lpstr>Pg</vt:lpstr>
      <vt:lpstr>MR</vt:lpstr>
      <vt:lpstr>Sp</vt:lpstr>
      <vt:lpstr>MP</vt:lpstr>
      <vt:lpstr>CADENA VALOR-PLAN PLURIANUAL</vt:lpstr>
      <vt:lpstr>RESUMEN PDD</vt:lpstr>
      <vt:lpstr>'CADENA VALOR-PLAN PLURIANUAL'!_xlcn.WorksheetConnection_BASEB3CF7011</vt:lpstr>
      <vt:lpstr>MP!_xlcn.WorksheetConnection_BASEB3CF7011</vt:lpstr>
      <vt:lpstr>MR!_xlcn.WorksheetConnection_BASEB3CF7011</vt:lpstr>
      <vt:lpstr>'CADENA VALOR-PLAN PLURIANUAL'!BASE1</vt:lpstr>
      <vt:lpstr>MP!BASE1</vt:lpstr>
      <vt:lpstr>MR!BASE1</vt:lpstr>
      <vt:lpstr>MRLISTA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GICELLA OCHOA</dc:creator>
  <cp:lastModifiedBy>Gicella Ochoa Bejarano</cp:lastModifiedBy>
  <dcterms:created xsi:type="dcterms:W3CDTF">2020-04-13T19:52:49Z</dcterms:created>
  <dcterms:modified xsi:type="dcterms:W3CDTF">2020-07-06T20:06:25Z</dcterms:modified>
</cp:coreProperties>
</file>